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H16" i="1" l="1"/>
  <c r="H6" i="1"/>
  <c r="H9" i="1"/>
  <c r="H10" i="1" s="1"/>
  <c r="H12" i="1"/>
  <c r="H13" i="1" s="1"/>
  <c r="H7" i="1" l="1"/>
  <c r="H17" i="1" s="1"/>
  <c r="G23" i="1" l="1"/>
  <c r="G21" i="1" l="1"/>
</calcChain>
</file>

<file path=xl/sharedStrings.xml><?xml version="1.0" encoding="utf-8"?>
<sst xmlns="http://schemas.openxmlformats.org/spreadsheetml/2006/main" count="52" uniqueCount="32">
  <si>
    <t>Celle da compilare</t>
  </si>
  <si>
    <t>→</t>
  </si>
  <si>
    <t>Descrizione</t>
  </si>
  <si>
    <t>Importo totale (€)</t>
  </si>
  <si>
    <t>1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</si>
  <si>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</si>
  <si>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</si>
  <si>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</si>
  <si>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</si>
  <si>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</si>
  <si>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</si>
  <si>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</si>
  <si>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</si>
  <si>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</si>
  <si>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</si>
  <si>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Sistema di Verifica in caso di offerta superiore alla base d'asta</t>
  </si>
  <si>
    <t>PN</t>
  </si>
  <si>
    <t>C1-NIC-27</t>
  </si>
  <si>
    <t>SCHEDA DI RETE CON MODULI 10G APPLIANCE SPIRENT C1 - C1 2X10G AONIC. Modulo 2x10G SFP+</t>
  </si>
  <si>
    <t xml:space="preserve">CF-SW-CYBER-C1 </t>
  </si>
  <si>
    <t xml:space="preserve">SUITE SOFTWARE CYBERFLOOD - CYBERFLOOD CYBER SECURITY SUITE-C1 </t>
  </si>
  <si>
    <t>CF-CB-A-C1-3Y</t>
  </si>
  <si>
    <t>SOTTOSCRIZIONE AL SERVIZIO SIGNATURE A ATTACCHI, ADVANCED MALWARE ED APPLICAZIONI - CYBRFLD BNDL (ATKS, ADV MALWARE, TESTCLD)-C1-3YR SUB</t>
  </si>
  <si>
    <t>SVC-1015C1-3Y + CF-SVC-1010-3Y</t>
  </si>
  <si>
    <t>SERVIZIO DI MANUTENZIONE - STC-C1 HW+SW SUPPORT 3YR + CYBERFLOOD BASIC SUPPORT 3YR</t>
  </si>
  <si>
    <t>C</t>
  </si>
  <si>
    <t>D</t>
  </si>
  <si>
    <t>Base d'asta C</t>
  </si>
  <si>
    <t>Base d'asta D</t>
  </si>
  <si>
    <t>Prezzo Totale Offerto D al netto dell'IVA €</t>
  </si>
  <si>
    <t>Prezzo Totale Offerto C al netto dell'IVA €</t>
  </si>
  <si>
    <t>Prezzo Totale Offerto (A+B+C+D) al netto dell'IVA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</si>
</sst>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164" fontId="17" fillId="0" borderId="9" xfId="0" applyNumberFormat="1" applyFont="1" applyBorder="1" applyAlignment="1" applyProtection="1">
      <alignment horizontal="center" vertical="center" wrapText="1"/>
    </xf>
    <xf numFmtId="49" fontId="15" fillId="4" borderId="10" xfId="0" applyNumberFormat="1" applyFont="1" applyFill="1" applyBorder="1" applyAlignment="1">
      <alignment horizontal="center" vertical="center" wrapText="1"/>
    </xf>
    <xf numFmtId="164" fontId="17" fillId="0" borderId="11" xfId="0" applyNumberFormat="1" applyFont="1" applyBorder="1" applyAlignment="1" applyProtection="1">
      <alignment horizontal="center" vertical="center" wrapText="1"/>
      <protection locked="0"/>
    </xf>
    <xf numFmtId="164" fontId="2" fillId="4" borderId="7" xfId="0" applyNumberFormat="1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9" fontId="15" fillId="4" borderId="15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3" borderId="16" xfId="0" applyNumberFormat="1" applyFont="1" applyFill="1" applyBorder="1" applyAlignment="1" applyProtection="1">
      <alignment horizontal="center" vertical="center" wrapText="1"/>
    </xf>
    <xf numFmtId="164" fontId="17" fillId="0" borderId="17" xfId="0" applyNumberFormat="1" applyFont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vertical="center" wrapText="1"/>
    </xf>
    <xf numFmtId="164" fontId="17" fillId="0" borderId="4" xfId="0" applyNumberFormat="1" applyFont="1" applyBorder="1" applyAlignment="1" applyProtection="1">
      <alignment horizontal="center" vertical="center" wrapText="1"/>
    </xf>
    <xf numFmtId="164" fontId="0" fillId="0" borderId="0" xfId="0" applyNumberFormat="1"/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23"/>
  <sheetViews>
    <sheetView tabSelected="1" zoomScale="90" zoomScaleNormal="90" workbookViewId="0">
      <selection activeCell="M27" sqref="M2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18" customWidth="1"/>
    <col min="5" max="5" width="35" customWidth="1"/>
    <col min="6" max="6" width="11.28515625" customWidth="1"/>
    <col min="7" max="7" width="23.42578125" customWidth="1"/>
    <col min="8" max="8" width="24.7109375" customWidth="1"/>
    <col min="9" max="9" width="13.28515625" customWidth="1"/>
    <col min="14" max="14" width="12.5703125" bestFit="1" customWidth="1"/>
  </cols>
  <sheetData>
    <row r="2" spans="3:14" ht="15.75" x14ac:dyDescent="0.25">
      <c r="D2" s="46"/>
      <c r="E2" s="46"/>
      <c r="J2" s="1"/>
    </row>
    <row r="3" spans="3:14" ht="18" customHeight="1" thickBot="1" x14ac:dyDescent="0.3">
      <c r="J3" s="8"/>
    </row>
    <row r="4" spans="3:14" ht="15.75" thickBot="1" x14ac:dyDescent="0.3">
      <c r="G4" s="7" t="s">
        <v>0</v>
      </c>
      <c r="J4" s="8"/>
    </row>
    <row r="5" spans="3:14" ht="60.75" customHeight="1" thickBot="1" x14ac:dyDescent="0.3">
      <c r="C5" s="30"/>
      <c r="D5" s="22" t="s">
        <v>16</v>
      </c>
      <c r="E5" s="28" t="s">
        <v>2</v>
      </c>
      <c r="F5" s="23" t="s">
        <v>9</v>
      </c>
      <c r="G5" s="14" t="s">
        <v>12</v>
      </c>
      <c r="H5" s="15" t="s">
        <v>3</v>
      </c>
      <c r="I5" s="15" t="s">
        <v>7</v>
      </c>
    </row>
    <row r="6" spans="3:14" ht="60.75" customHeight="1" thickBot="1" x14ac:dyDescent="0.3">
      <c r="C6" s="25" t="s">
        <v>5</v>
      </c>
      <c r="D6" s="29" t="s">
        <v>17</v>
      </c>
      <c r="E6" s="13" t="s">
        <v>18</v>
      </c>
      <c r="F6" s="27" t="s">
        <v>4</v>
      </c>
      <c r="G6" s="16"/>
      <c r="H6" s="17">
        <f>F6*G6</f>
        <v>0</v>
      </c>
      <c r="I6" s="38">
        <v>37500</v>
      </c>
    </row>
    <row r="7" spans="3:14" ht="63" customHeight="1" thickBot="1" x14ac:dyDescent="0.3">
      <c r="C7" s="26"/>
      <c r="D7" s="42" t="s">
        <v>13</v>
      </c>
      <c r="E7" s="42"/>
      <c r="F7" s="42"/>
      <c r="G7" s="43"/>
      <c r="H7" s="20">
        <f>IF((SUM(H6:H6))&lt;=I6,(SUM(H6:H6)),"ERRORE l'importo offerto supera la base d'asta A")</f>
        <v>0</v>
      </c>
      <c r="I7" s="37"/>
    </row>
    <row r="8" spans="3:14" ht="61.5" customHeight="1" thickBot="1" x14ac:dyDescent="0.3">
      <c r="C8" s="30"/>
      <c r="D8" s="22" t="s">
        <v>16</v>
      </c>
      <c r="E8" s="28" t="s">
        <v>2</v>
      </c>
      <c r="F8" s="21" t="s">
        <v>9</v>
      </c>
      <c r="G8" s="14" t="s">
        <v>12</v>
      </c>
      <c r="H8" s="15" t="s">
        <v>3</v>
      </c>
      <c r="I8" s="36" t="s">
        <v>8</v>
      </c>
    </row>
    <row r="9" spans="3:14" ht="61.5" customHeight="1" thickBot="1" x14ac:dyDescent="0.3">
      <c r="C9" s="24" t="s">
        <v>6</v>
      </c>
      <c r="D9" s="29" t="s">
        <v>19</v>
      </c>
      <c r="E9" s="13" t="s">
        <v>20</v>
      </c>
      <c r="F9" s="13" t="s">
        <v>4</v>
      </c>
      <c r="G9" s="16"/>
      <c r="H9" s="35">
        <f>F9*G9</f>
        <v>0</v>
      </c>
      <c r="I9" s="38">
        <v>34950</v>
      </c>
    </row>
    <row r="10" spans="3:14" ht="61.5" customHeight="1" thickBot="1" x14ac:dyDescent="0.3">
      <c r="C10" s="26"/>
      <c r="D10" s="42" t="s">
        <v>14</v>
      </c>
      <c r="E10" s="42"/>
      <c r="F10" s="42"/>
      <c r="G10" s="43"/>
      <c r="H10" s="20">
        <f>IF((SUM(H9:H9))&lt;=I9,(SUM(H9:H9)),"ERRORE l'importo offerto supera la base d'asta B")</f>
        <v>0</v>
      </c>
      <c r="I10" s="37"/>
    </row>
    <row r="11" spans="3:14" ht="61.5" customHeight="1" thickBot="1" x14ac:dyDescent="0.3">
      <c r="C11" s="24" t="s">
        <v>25</v>
      </c>
      <c r="D11" s="22" t="s">
        <v>16</v>
      </c>
      <c r="E11" s="28" t="s">
        <v>2</v>
      </c>
      <c r="F11" s="21" t="s">
        <v>9</v>
      </c>
      <c r="G11" s="14" t="s">
        <v>12</v>
      </c>
      <c r="H11" s="15" t="s">
        <v>3</v>
      </c>
      <c r="I11" s="15" t="s">
        <v>27</v>
      </c>
    </row>
    <row r="12" spans="3:14" ht="61.5" customHeight="1" thickBot="1" x14ac:dyDescent="0.3">
      <c r="C12" s="26"/>
      <c r="D12" s="29" t="s">
        <v>21</v>
      </c>
      <c r="E12" s="13" t="s">
        <v>22</v>
      </c>
      <c r="F12" s="18" t="s">
        <v>4</v>
      </c>
      <c r="G12" s="19"/>
      <c r="H12" s="35">
        <f>F12*G12</f>
        <v>0</v>
      </c>
      <c r="I12" s="38">
        <v>74500</v>
      </c>
    </row>
    <row r="13" spans="3:14" ht="74.25" customHeight="1" thickBot="1" x14ac:dyDescent="0.3">
      <c r="C13" s="26"/>
      <c r="D13" s="44" t="s">
        <v>30</v>
      </c>
      <c r="E13" s="44"/>
      <c r="F13" s="44"/>
      <c r="G13" s="45"/>
      <c r="H13" s="20">
        <f>IF((SUM(H12))&lt;=I12,(SUM(H12)),"ERRORE l'importo offerto supera la base d'asta C")</f>
        <v>0</v>
      </c>
      <c r="I13" s="37"/>
    </row>
    <row r="14" spans="3:14" ht="74.25" customHeight="1" thickBot="1" x14ac:dyDescent="0.3">
      <c r="C14" s="25" t="s">
        <v>26</v>
      </c>
      <c r="D14" s="22" t="s">
        <v>16</v>
      </c>
      <c r="E14" s="28" t="s">
        <v>2</v>
      </c>
      <c r="F14" s="21" t="s">
        <v>9</v>
      </c>
      <c r="G14" s="14" t="s">
        <v>12</v>
      </c>
      <c r="H14" s="15" t="s">
        <v>3</v>
      </c>
      <c r="I14" s="15" t="s">
        <v>28</v>
      </c>
    </row>
    <row r="15" spans="3:14" ht="74.25" customHeight="1" thickBot="1" x14ac:dyDescent="0.3">
      <c r="C15" s="25"/>
      <c r="D15" s="29" t="s">
        <v>23</v>
      </c>
      <c r="E15" s="13" t="s">
        <v>24</v>
      </c>
      <c r="F15" s="18" t="s">
        <v>4</v>
      </c>
      <c r="G15" s="19"/>
      <c r="H15" s="35">
        <f>F15*G15</f>
        <v>0</v>
      </c>
      <c r="I15" s="38">
        <v>35050</v>
      </c>
      <c r="N15" s="39"/>
    </row>
    <row r="16" spans="3:14" ht="74.25" customHeight="1" thickBot="1" x14ac:dyDescent="0.3">
      <c r="C16" s="30"/>
      <c r="D16" s="44" t="s">
        <v>29</v>
      </c>
      <c r="E16" s="44"/>
      <c r="F16" s="44"/>
      <c r="G16" s="45"/>
      <c r="H16" s="20">
        <f>IF((SUM(H15))&lt;=I15,(SUM(H15)),"ERRORE l'importo offerto supera la base d'asta D")</f>
        <v>0</v>
      </c>
      <c r="I16" s="37"/>
    </row>
    <row r="17" spans="3:12" ht="69" customHeight="1" thickBot="1" x14ac:dyDescent="0.3">
      <c r="C17" s="31"/>
      <c r="D17" s="32"/>
      <c r="E17" s="32" t="s">
        <v>31</v>
      </c>
      <c r="F17" s="32"/>
      <c r="G17" s="33"/>
      <c r="H17" s="34">
        <f>IF(AND(ISNUMBER(H7),ISNUMBER(H10),ISNUMBER(H13),ISNUMBER(H16)),(H7+H10+H13+H16),"ERRORE almeno uno degli importi offerti supera la relativa base d'asta")</f>
        <v>0</v>
      </c>
      <c r="I17" s="37"/>
    </row>
    <row r="18" spans="3:12" ht="12.75" customHeight="1" thickBot="1" x14ac:dyDescent="0.3">
      <c r="G18" s="1"/>
      <c r="H18" s="4"/>
      <c r="J18" s="2"/>
      <c r="K18" s="2"/>
      <c r="L18" s="2"/>
    </row>
    <row r="19" spans="3:12" s="2" customFormat="1" ht="41.25" customHeight="1" thickBot="1" x14ac:dyDescent="0.3">
      <c r="E19" s="11" t="s">
        <v>10</v>
      </c>
      <c r="F19" s="12" t="s">
        <v>1</v>
      </c>
      <c r="G19" s="47">
        <v>182000</v>
      </c>
      <c r="H19" s="48"/>
    </row>
    <row r="20" spans="3:12" s="2" customFormat="1" ht="15" customHeight="1" thickBot="1" x14ac:dyDescent="0.3">
      <c r="E20" s="3"/>
      <c r="F20" s="3"/>
      <c r="G20" s="6"/>
    </row>
    <row r="21" spans="3:12" s="2" customFormat="1" ht="66" customHeight="1" thickBot="1" x14ac:dyDescent="0.3">
      <c r="E21" s="11" t="s">
        <v>15</v>
      </c>
      <c r="F21" s="12" t="s">
        <v>1</v>
      </c>
      <c r="G21" s="49" t="str">
        <f>IF(H17&gt;G19,"ATTENZIONE: L'offerta complessiva è superiore alla Base d'asta","OK")</f>
        <v>OK</v>
      </c>
      <c r="H21" s="50"/>
      <c r="J21"/>
      <c r="K21"/>
      <c r="L21"/>
    </row>
    <row r="22" spans="3:12" s="2" customFormat="1" ht="15" customHeight="1" thickBot="1" x14ac:dyDescent="0.3">
      <c r="E22" s="5"/>
      <c r="F22" s="5"/>
      <c r="G22" s="9"/>
      <c r="J22" s="10"/>
      <c r="K22" s="10"/>
      <c r="L22" s="10"/>
    </row>
    <row r="23" spans="3:12" ht="31.5" customHeight="1" thickBot="1" x14ac:dyDescent="0.3">
      <c r="E23" s="11" t="s">
        <v>11</v>
      </c>
      <c r="F23" s="12" t="s">
        <v>1</v>
      </c>
      <c r="G23" s="40">
        <f>IF((H17&lt;=G19),H17,"ERRORE")</f>
        <v>0</v>
      </c>
      <c r="H23" s="41"/>
    </row>
  </sheetData>
  <sheetProtection password="EA52" sheet="1" objects="1" scenarios="1"/>
  <mergeCells count="8">
    <mergeCell ref="G23:H23"/>
    <mergeCell ref="D7:G7"/>
    <mergeCell ref="D13:G13"/>
    <mergeCell ref="D2:E2"/>
    <mergeCell ref="G19:H19"/>
    <mergeCell ref="G21:H21"/>
    <mergeCell ref="D10:G10"/>
    <mergeCell ref="D16:G16"/>
  </mergeCells>
  <conditionalFormatting sqref="G23">
    <cfRule type="cellIs" dxfId="8" priority="17" operator="equal">
      <formula>$G$19</formula>
    </cfRule>
    <cfRule type="cellIs" dxfId="7" priority="18" operator="lessThan">
      <formula>$G$19</formula>
    </cfRule>
    <cfRule type="cellIs" dxfId="6" priority="20" operator="greaterThan">
      <formula>$G$19</formula>
    </cfRule>
  </conditionalFormatting>
  <conditionalFormatting sqref="H7">
    <cfRule type="cellIs" dxfId="5" priority="22" operator="greaterThan">
      <formula>$H$7</formula>
    </cfRule>
  </conditionalFormatting>
  <conditionalFormatting sqref="G23:H23">
    <cfRule type="cellIs" dxfId="4" priority="12" operator="greaterThan">
      <formula>$G$19</formula>
    </cfRule>
    <cfRule type="cellIs" dxfId="3" priority="13" operator="lessThanOrEqual">
      <formula>$G$19</formula>
    </cfRule>
  </conditionalFormatting>
  <conditionalFormatting sqref="H10">
    <cfRule type="cellIs" dxfId="2" priority="7" operator="greaterThan">
      <formula>$H$7</formula>
    </cfRule>
  </conditionalFormatting>
  <conditionalFormatting sqref="H13">
    <cfRule type="cellIs" dxfId="1" priority="2" operator="greaterThan">
      <formula>$H$7</formula>
    </cfRule>
  </conditionalFormatting>
  <conditionalFormatting sqref="H16">
    <cfRule type="cellIs" dxfId="0" priority="1" operator="greaterThan">
      <formula>$H$7</formula>
    </cfRule>
  </conditionalFormatting>
  <dataValidations count="1">
    <dataValidation type="custom" operator="equal" allowBlank="1" showInputMessage="1" showErrorMessage="1" error="Non è possibile inserire più di due cifre decimali" sqref="G6 G9 G12 G15">
      <formula1>(LEN(G6)-LEN(INT(G6)))&lt;=3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2018-08-02T08:22:11Z</dcterms:modified>
</cp:coreProperties>
</file>