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15" windowWidth="19440" windowHeight="1332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9" i="1" l="1"/>
  <c r="I20" i="1" s="1"/>
  <c r="I16" i="1" l="1"/>
  <c r="I22" i="1" l="1"/>
  <c r="I23" i="1" s="1"/>
  <c r="I10" i="1" l="1"/>
  <c r="I15" i="1"/>
  <c r="I17" i="1" s="1"/>
  <c r="I11" i="1"/>
  <c r="I12" i="1"/>
  <c r="I13" i="1" l="1"/>
  <c r="I7" i="1"/>
  <c r="I6" i="1" l="1"/>
  <c r="I8" i="1" l="1"/>
  <c r="I24" i="1" l="1"/>
  <c r="H28" i="1" s="1"/>
  <c r="H30" i="1" l="1"/>
</calcChain>
</file>

<file path=xl/comments1.xml><?xml version="1.0" encoding="utf-8"?>
<comments xmlns="http://schemas.openxmlformats.org/spreadsheetml/2006/main">
  <authors>
    <author>Autore</author>
  </authors>
  <commentList>
    <comment ref="F9" author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inserire tipologia scelta sulla base di quanto definito nel capitolato tecnico</t>
        </r>
      </text>
    </comment>
    <comment ref="F18" author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inserire tipologia scelta sulla base di quanto definito nel capitolato tecnico</t>
        </r>
      </text>
    </comment>
  </commentList>
</comments>
</file>

<file path=xl/sharedStrings.xml><?xml version="1.0" encoding="utf-8"?>
<sst xmlns="http://schemas.openxmlformats.org/spreadsheetml/2006/main" count="74" uniqueCount="53">
  <si>
    <t>Celle da compilare</t>
  </si>
  <si>
    <t>→</t>
  </si>
  <si>
    <t>Descrizione</t>
  </si>
  <si>
    <t>Importo totale (€)</t>
  </si>
  <si>
    <t>1</t>
  </si>
  <si>
    <t>A</t>
  </si>
  <si>
    <t>B</t>
  </si>
  <si>
    <t>Base d'asta A</t>
  </si>
  <si>
    <t>Base d'asta B</t>
  </si>
  <si>
    <t>Quantità</t>
  </si>
  <si>
    <t>Prezzo totale a base d'asta al netto dell'IVA</t>
  </si>
  <si>
    <t>Prezzo totale offerto al netto dell'IVA</t>
  </si>
  <si>
    <t>Importo unitario (€)</t>
  </si>
  <si>
    <t>Prezzo Totale Offerto A al netto dell'IVA €</t>
  </si>
  <si>
    <t>Prezzo Totale Offerto B al netto dell'IVA €</t>
  </si>
  <si>
    <t>Codice</t>
  </si>
  <si>
    <t>Sistema di Verifica in caso di offerta superiore alla base d'asta</t>
  </si>
  <si>
    <t xml:space="preserve">Numero mesi </t>
  </si>
  <si>
    <t>Numero licenze per device</t>
  </si>
  <si>
    <t xml:space="preserve">2725 </t>
  </si>
  <si>
    <t>50</t>
  </si>
  <si>
    <t>Canone mensile</t>
  </si>
  <si>
    <t>N.A.</t>
  </si>
  <si>
    <t>CTS-MX700D-2CAM-K9</t>
  </si>
  <si>
    <t>Codice prodotto</t>
  </si>
  <si>
    <t>Servizio di manutenzione per gli apparati di videoconferenza Cisco MX700  NPP Dual 55 di cui al paragrafo 2.2 del Capitolato tecnico</t>
  </si>
  <si>
    <t>Servizio di manutenzione per gli apparati di videoconferenza Cisco MX800  NPP  Single 70 di cui al paragrafo 2.2 del Capitolato tecnico</t>
  </si>
  <si>
    <t>Servizio di manutenzione per gli apparati di videoconferenza Cisco SX80 Codec Precision 60 Cam Touch 10 di cui al paragrafo 2.2 del Capitolato tecnico</t>
  </si>
  <si>
    <t>Canone totale (€)</t>
  </si>
  <si>
    <t>R-VBRICK-USER-SP</t>
  </si>
  <si>
    <t>Codice articolo</t>
  </si>
  <si>
    <t>OP-USER-1-2.5K</t>
  </si>
  <si>
    <t>1200</t>
  </si>
  <si>
    <t>C</t>
  </si>
  <si>
    <t>Base d'asta C</t>
  </si>
  <si>
    <t>Prezzo Totale Offerto C al netto dell'IVA €</t>
  </si>
  <si>
    <t>CTS-MX800S-1CAM-K9</t>
  </si>
  <si>
    <t>CTS-SX80-IP60-K9</t>
  </si>
  <si>
    <t>Importo fisso (€)</t>
  </si>
  <si>
    <t>Importo fisso D</t>
  </si>
  <si>
    <t>D</t>
  </si>
  <si>
    <t>24</t>
  </si>
  <si>
    <r>
      <t xml:space="preserve">Fornitura </t>
    </r>
    <r>
      <rPr>
        <sz val="9"/>
        <rFont val="Arial"/>
        <family val="2"/>
      </rPr>
      <t>di licenze di cui al paragrafo 2.3 del Capitolato tecnico - Solutions Plus for VBRICK REV User Tiers - Top Level</t>
    </r>
  </si>
  <si>
    <r>
      <t xml:space="preserve">Fornitura </t>
    </r>
    <r>
      <rPr>
        <sz val="9"/>
        <rFont val="Arial"/>
        <family val="2"/>
      </rPr>
      <t>di licenze di cui al paragrafo 2.3 del Capitolato tecnico - On Prem Rev User Tier 1000-2499</t>
    </r>
  </si>
  <si>
    <t>Servizio di manutenzione per 24 mesi delle licenze di cui al paragrafo 2.3 del Capitolato tecnico</t>
  </si>
  <si>
    <t>Canone mensile (€)</t>
  </si>
  <si>
    <t>Base d'asta D</t>
  </si>
  <si>
    <t>Prezzo Totale Offerto D al netto dell'IVA €</t>
  </si>
  <si>
    <t>Importo fisso E al netto dell'IVA €</t>
  </si>
  <si>
    <t>Prezzo Totale Offerto (A+B+C+D+E) al netto dell'IVA €</t>
  </si>
  <si>
    <t>Manutenzione relativa al prodotto software Cisco Prime Infrastructure 3.1 o successive di cui al paragrafo 2.1 del Capitolato tecnico</t>
  </si>
  <si>
    <t>Manutenzione relativa al prodotto software Cisco Security Manager 4.15 o successive di cui al paragrafo 2.1 del Capitolato tecnico</t>
  </si>
  <si>
    <t>Buffer fisso, non soggetto a ribasso , dedicato alle attività di manutenzione correttiva straordinaria, come indicato al paragrafo 2.9.2 del Capitolato tecnico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</si>
</sst>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72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3" fillId="0" borderId="0" xfId="1" applyFont="1" applyFill="1" applyBorder="1" applyAlignment="1" applyProtection="1">
      <alignment horizontal="center" vertical="center"/>
    </xf>
    <xf numFmtId="49" fontId="15" fillId="4" borderId="2" xfId="0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 applyProtection="1">
      <alignment horizontal="center" vertical="center" wrapText="1"/>
    </xf>
    <xf numFmtId="164" fontId="17" fillId="0" borderId="8" xfId="0" applyNumberFormat="1" applyFont="1" applyBorder="1" applyAlignment="1" applyProtection="1">
      <alignment horizontal="center" vertical="center" wrapText="1"/>
      <protection locked="0"/>
    </xf>
    <xf numFmtId="0" fontId="16" fillId="2" borderId="9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vertical="center" wrapText="1"/>
    </xf>
    <xf numFmtId="0" fontId="16" fillId="2" borderId="10" xfId="0" applyFont="1" applyFill="1" applyBorder="1" applyAlignment="1">
      <alignment vertical="center" wrapText="1"/>
    </xf>
    <xf numFmtId="0" fontId="16" fillId="2" borderId="7" xfId="0" applyFont="1" applyFill="1" applyBorder="1" applyAlignment="1">
      <alignment vertical="center" wrapText="1"/>
    </xf>
    <xf numFmtId="0" fontId="16" fillId="2" borderId="4" xfId="0" applyFont="1" applyFill="1" applyBorder="1" applyAlignment="1">
      <alignment horizontal="center" vertical="center" wrapText="1"/>
    </xf>
    <xf numFmtId="49" fontId="15" fillId="4" borderId="13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vertical="center" wrapText="1"/>
    </xf>
    <xf numFmtId="0" fontId="12" fillId="0" borderId="3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164" fontId="17" fillId="0" borderId="15" xfId="0" applyNumberFormat="1" applyFont="1" applyBorder="1" applyAlignment="1" applyProtection="1">
      <alignment horizontal="center" vertical="center" wrapText="1"/>
    </xf>
    <xf numFmtId="164" fontId="2" fillId="4" borderId="16" xfId="0" applyNumberFormat="1" applyFont="1" applyFill="1" applyBorder="1" applyAlignment="1" applyProtection="1">
      <alignment horizontal="center" vertical="center" wrapText="1"/>
    </xf>
    <xf numFmtId="0" fontId="16" fillId="2" borderId="4" xfId="0" applyFont="1" applyFill="1" applyBorder="1" applyAlignment="1" applyProtection="1">
      <alignment horizontal="center" vertical="center" wrapText="1"/>
    </xf>
    <xf numFmtId="164" fontId="17" fillId="0" borderId="7" xfId="0" applyNumberFormat="1" applyFont="1" applyBorder="1" applyAlignment="1" applyProtection="1">
      <alignment vertical="center" wrapText="1"/>
    </xf>
    <xf numFmtId="0" fontId="16" fillId="2" borderId="18" xfId="0" applyFont="1" applyFill="1" applyBorder="1" applyAlignment="1">
      <alignment vertical="center" wrapText="1"/>
    </xf>
    <xf numFmtId="0" fontId="16" fillId="3" borderId="4" xfId="0" applyFont="1" applyFill="1" applyBorder="1" applyAlignment="1">
      <alignment horizontal="center" vertical="center" wrapText="1"/>
    </xf>
    <xf numFmtId="164" fontId="17" fillId="0" borderId="2" xfId="0" applyNumberFormat="1" applyFont="1" applyBorder="1" applyAlignment="1" applyProtection="1">
      <alignment horizontal="center" vertical="center" wrapText="1"/>
      <protection locked="0"/>
    </xf>
    <xf numFmtId="0" fontId="16" fillId="2" borderId="19" xfId="0" applyFont="1" applyFill="1" applyBorder="1" applyAlignment="1" applyProtection="1">
      <alignment horizontal="center" vertical="center" wrapText="1"/>
    </xf>
    <xf numFmtId="164" fontId="17" fillId="0" borderId="20" xfId="0" applyNumberFormat="1" applyFont="1" applyBorder="1" applyAlignment="1" applyProtection="1">
      <alignment horizontal="center" vertical="center" wrapText="1"/>
    </xf>
    <xf numFmtId="164" fontId="2" fillId="0" borderId="14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/>
    <xf numFmtId="164" fontId="17" fillId="0" borderId="8" xfId="0" applyNumberFormat="1" applyFont="1" applyBorder="1" applyAlignment="1" applyProtection="1">
      <alignment horizontal="center" vertical="center" wrapText="1"/>
    </xf>
    <xf numFmtId="164" fontId="17" fillId="0" borderId="1" xfId="0" applyNumberFormat="1" applyFont="1" applyBorder="1" applyAlignment="1" applyProtection="1">
      <alignment horizontal="center" vertical="center" wrapText="1"/>
    </xf>
    <xf numFmtId="164" fontId="17" fillId="0" borderId="7" xfId="0" applyNumberFormat="1" applyFont="1" applyBorder="1" applyAlignment="1" applyProtection="1">
      <alignment horizontal="center" vertical="center" wrapText="1"/>
    </xf>
    <xf numFmtId="49" fontId="15" fillId="4" borderId="0" xfId="0" applyNumberFormat="1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164" fontId="17" fillId="0" borderId="4" xfId="0" applyNumberFormat="1" applyFont="1" applyFill="1" applyBorder="1" applyAlignment="1" applyProtection="1">
      <alignment horizontal="center" vertical="center" wrapText="1"/>
    </xf>
    <xf numFmtId="164" fontId="17" fillId="0" borderId="10" xfId="0" applyNumberFormat="1" applyFont="1" applyFill="1" applyBorder="1" applyAlignment="1" applyProtection="1">
      <alignment horizontal="center" vertical="center" wrapText="1"/>
    </xf>
    <xf numFmtId="164" fontId="17" fillId="0" borderId="7" xfId="0" applyNumberFormat="1" applyFont="1" applyFill="1" applyBorder="1" applyAlignment="1" applyProtection="1">
      <alignment horizontal="center" vertical="center" wrapText="1"/>
    </xf>
    <xf numFmtId="164" fontId="15" fillId="0" borderId="22" xfId="0" applyNumberFormat="1" applyFont="1" applyBorder="1" applyAlignment="1" applyProtection="1">
      <alignment horizontal="center" vertical="center" wrapText="1"/>
    </xf>
    <xf numFmtId="164" fontId="15" fillId="0" borderId="10" xfId="0" applyNumberFormat="1" applyFont="1" applyBorder="1" applyAlignment="1" applyProtection="1">
      <alignment horizontal="center" vertical="center" wrapText="1"/>
    </xf>
    <xf numFmtId="164" fontId="15" fillId="0" borderId="7" xfId="0" applyNumberFormat="1" applyFont="1" applyBorder="1" applyAlignment="1" applyProtection="1">
      <alignment horizontal="center" vertical="center" wrapText="1"/>
    </xf>
    <xf numFmtId="164" fontId="17" fillId="0" borderId="4" xfId="0" applyNumberFormat="1" applyFont="1" applyBorder="1" applyAlignment="1" applyProtection="1">
      <alignment horizontal="center" vertical="center" wrapText="1"/>
    </xf>
    <xf numFmtId="164" fontId="17" fillId="0" borderId="10" xfId="0" applyNumberFormat="1" applyFont="1" applyBorder="1" applyAlignment="1" applyProtection="1">
      <alignment horizontal="center" vertical="center" wrapText="1"/>
    </xf>
    <xf numFmtId="164" fontId="17" fillId="0" borderId="7" xfId="0" applyNumberFormat="1" applyFont="1" applyBorder="1" applyAlignment="1" applyProtection="1">
      <alignment horizontal="center" vertical="center" wrapText="1"/>
    </xf>
    <xf numFmtId="0" fontId="12" fillId="0" borderId="9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164" fontId="14" fillId="0" borderId="3" xfId="0" applyNumberFormat="1" applyFont="1" applyFill="1" applyBorder="1" applyAlignment="1">
      <alignment horizontal="center" vertical="center"/>
    </xf>
    <xf numFmtId="164" fontId="14" fillId="0" borderId="5" xfId="0" applyNumberFormat="1" applyFont="1" applyFill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49" fontId="15" fillId="4" borderId="12" xfId="0" applyNumberFormat="1" applyFont="1" applyFill="1" applyBorder="1" applyAlignment="1">
      <alignment horizontal="center" vertical="center" wrapText="1"/>
    </xf>
    <xf numFmtId="49" fontId="15" fillId="4" borderId="21" xfId="0" applyNumberFormat="1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left"/>
    </xf>
    <xf numFmtId="164" fontId="7" fillId="0" borderId="3" xfId="1" applyNumberFormat="1" applyFont="1" applyFill="1" applyBorder="1" applyAlignment="1" applyProtection="1">
      <alignment horizontal="center" vertical="center"/>
    </xf>
    <xf numFmtId="164" fontId="7" fillId="0" borderId="5" xfId="1" applyNumberFormat="1" applyFont="1" applyFill="1" applyBorder="1" applyAlignment="1" applyProtection="1">
      <alignment horizontal="center" vertical="center"/>
    </xf>
    <xf numFmtId="164" fontId="8" fillId="3" borderId="3" xfId="4" applyNumberFormat="1" applyFont="1" applyFill="1" applyBorder="1" applyAlignment="1" applyProtection="1">
      <alignment horizontal="center" vertical="center" wrapText="1"/>
    </xf>
    <xf numFmtId="164" fontId="8" fillId="3" borderId="5" xfId="4" applyNumberFormat="1" applyFont="1" applyFill="1" applyBorder="1" applyAlignment="1" applyProtection="1">
      <alignment horizontal="center" vertical="center" wrapText="1"/>
    </xf>
    <xf numFmtId="49" fontId="15" fillId="0" borderId="12" xfId="0" applyNumberFormat="1" applyFont="1" applyFill="1" applyBorder="1" applyAlignment="1">
      <alignment horizontal="center" vertical="center" wrapText="1"/>
    </xf>
    <xf numFmtId="49" fontId="15" fillId="0" borderId="21" xfId="0" applyNumberFormat="1" applyFont="1" applyFill="1" applyBorder="1" applyAlignment="1">
      <alignment horizontal="center" vertical="center" wrapText="1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16">
    <dxf>
      <font>
        <color auto="1"/>
      </font>
    </dxf>
    <dxf>
      <fill>
        <patternFill patternType="none">
          <fgColor auto="1"/>
          <bgColor auto="1"/>
        </patternFill>
      </fill>
    </dxf>
    <dxf>
      <fill>
        <patternFill patternType="none">
          <fgColor auto="1"/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fgColor auto="1"/>
          <bgColor auto="1"/>
        </patternFill>
      </fill>
    </dxf>
    <dxf>
      <fill>
        <patternFill patternType="none">
          <fgColor auto="1"/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fgColor auto="1"/>
          <bgColor auto="1"/>
        </patternFill>
      </fill>
    </dxf>
    <dxf>
      <fill>
        <patternFill patternType="none">
          <fgColor auto="1"/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auto="1"/>
      </font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2:M30"/>
  <sheetViews>
    <sheetView tabSelected="1" topLeftCell="A19" zoomScale="90" zoomScaleNormal="90" workbookViewId="0">
      <selection activeCell="N22" sqref="N22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5.7109375" customWidth="1"/>
    <col min="4" max="4" width="24.28515625" customWidth="1"/>
    <col min="5" max="5" width="28.140625" customWidth="1"/>
    <col min="6" max="7" width="11.28515625" customWidth="1"/>
    <col min="8" max="8" width="23.42578125" customWidth="1"/>
    <col min="9" max="9" width="24.7109375" customWidth="1"/>
    <col min="10" max="10" width="13.28515625" customWidth="1"/>
    <col min="13" max="13" width="11.85546875" bestFit="1" customWidth="1"/>
  </cols>
  <sheetData>
    <row r="2" spans="3:13" ht="15.75" x14ac:dyDescent="0.25">
      <c r="D2" s="65"/>
      <c r="E2" s="65"/>
      <c r="K2" s="1"/>
    </row>
    <row r="3" spans="3:13" ht="18" customHeight="1" thickBot="1" x14ac:dyDescent="0.3">
      <c r="K3" s="8"/>
    </row>
    <row r="4" spans="3:13" ht="15.75" thickBot="1" x14ac:dyDescent="0.3">
      <c r="H4" s="7" t="s">
        <v>0</v>
      </c>
      <c r="K4" s="8"/>
    </row>
    <row r="5" spans="3:13" ht="60.75" customHeight="1" x14ac:dyDescent="0.25">
      <c r="C5" s="18"/>
      <c r="D5" s="17" t="s">
        <v>15</v>
      </c>
      <c r="E5" s="21" t="s">
        <v>2</v>
      </c>
      <c r="F5" s="21" t="s">
        <v>18</v>
      </c>
      <c r="G5" s="17" t="s">
        <v>17</v>
      </c>
      <c r="H5" s="32" t="s">
        <v>12</v>
      </c>
      <c r="I5" s="34" t="s">
        <v>3</v>
      </c>
      <c r="J5" s="29" t="s">
        <v>7</v>
      </c>
    </row>
    <row r="6" spans="3:13" ht="60.75" customHeight="1" x14ac:dyDescent="0.25">
      <c r="C6" s="31" t="s">
        <v>5</v>
      </c>
      <c r="D6" s="13" t="s">
        <v>22</v>
      </c>
      <c r="E6" s="13" t="s">
        <v>50</v>
      </c>
      <c r="F6" s="13" t="s">
        <v>19</v>
      </c>
      <c r="G6" s="13" t="s">
        <v>41</v>
      </c>
      <c r="H6" s="33"/>
      <c r="I6" s="35">
        <f>F6*H6*G6</f>
        <v>0</v>
      </c>
      <c r="J6" s="46">
        <v>48000</v>
      </c>
    </row>
    <row r="7" spans="3:13" ht="60.75" customHeight="1" x14ac:dyDescent="0.25">
      <c r="C7" s="31"/>
      <c r="D7" s="13" t="s">
        <v>22</v>
      </c>
      <c r="E7" s="13" t="s">
        <v>51</v>
      </c>
      <c r="F7" s="13" t="s">
        <v>20</v>
      </c>
      <c r="G7" s="13" t="s">
        <v>41</v>
      </c>
      <c r="H7" s="33"/>
      <c r="I7" s="35">
        <f>F7*H7*G7</f>
        <v>0</v>
      </c>
      <c r="J7" s="47"/>
    </row>
    <row r="8" spans="3:13" ht="63" customHeight="1" thickBot="1" x14ac:dyDescent="0.3">
      <c r="C8" s="20"/>
      <c r="D8" s="56" t="s">
        <v>13</v>
      </c>
      <c r="E8" s="56"/>
      <c r="F8" s="56"/>
      <c r="G8" s="56"/>
      <c r="H8" s="57"/>
      <c r="I8" s="28">
        <f>IF((SUM(I6:I7))&lt;=J6,(SUM(I6:I7)),"ERRORE l'importo offerto supera la base d'asta A")</f>
        <v>0</v>
      </c>
      <c r="J8" s="48"/>
    </row>
    <row r="9" spans="3:13" ht="61.5" customHeight="1" thickBot="1" x14ac:dyDescent="0.3">
      <c r="C9" s="23"/>
      <c r="D9" s="17" t="s">
        <v>24</v>
      </c>
      <c r="E9" s="21" t="s">
        <v>2</v>
      </c>
      <c r="F9" s="60" t="s">
        <v>17</v>
      </c>
      <c r="G9" s="61"/>
      <c r="H9" s="14" t="s">
        <v>21</v>
      </c>
      <c r="I9" s="15" t="s">
        <v>28</v>
      </c>
      <c r="J9" s="29" t="s">
        <v>8</v>
      </c>
      <c r="M9" s="37"/>
    </row>
    <row r="10" spans="3:13" ht="61.5" customHeight="1" thickBot="1" x14ac:dyDescent="0.3">
      <c r="C10" s="19"/>
      <c r="D10" s="22" t="s">
        <v>23</v>
      </c>
      <c r="E10" s="13" t="s">
        <v>25</v>
      </c>
      <c r="F10" s="70" t="s">
        <v>41</v>
      </c>
      <c r="G10" s="71"/>
      <c r="H10" s="16"/>
      <c r="I10" s="27">
        <f>F10*H10</f>
        <v>0</v>
      </c>
      <c r="J10" s="43">
        <v>22560</v>
      </c>
    </row>
    <row r="11" spans="3:13" ht="61.5" customHeight="1" thickBot="1" x14ac:dyDescent="0.3">
      <c r="C11" s="19" t="s">
        <v>6</v>
      </c>
      <c r="D11" s="22" t="s">
        <v>36</v>
      </c>
      <c r="E11" s="13" t="s">
        <v>26</v>
      </c>
      <c r="F11" s="70" t="s">
        <v>41</v>
      </c>
      <c r="G11" s="71"/>
      <c r="H11" s="16"/>
      <c r="I11" s="27">
        <f>F11*H11</f>
        <v>0</v>
      </c>
      <c r="J11" s="44"/>
    </row>
    <row r="12" spans="3:13" ht="67.5" customHeight="1" thickBot="1" x14ac:dyDescent="0.3">
      <c r="C12" s="19"/>
      <c r="D12" s="22" t="s">
        <v>37</v>
      </c>
      <c r="E12" s="13" t="s">
        <v>27</v>
      </c>
      <c r="F12" s="70" t="s">
        <v>41</v>
      </c>
      <c r="G12" s="71"/>
      <c r="H12" s="16"/>
      <c r="I12" s="27">
        <f>F12*H12</f>
        <v>0</v>
      </c>
      <c r="J12" s="44"/>
      <c r="M12" s="37"/>
    </row>
    <row r="13" spans="3:13" ht="74.25" customHeight="1" thickBot="1" x14ac:dyDescent="0.3">
      <c r="C13" s="19"/>
      <c r="D13" s="62" t="s">
        <v>14</v>
      </c>
      <c r="E13" s="63"/>
      <c r="F13" s="63"/>
      <c r="G13" s="63"/>
      <c r="H13" s="64"/>
      <c r="I13" s="28">
        <f>IF((SUM(I10:I12))&lt;=J10,(SUM(I10:I12)),"ERRORE l'importo offerto supera la base d'asta B")</f>
        <v>0</v>
      </c>
      <c r="J13" s="45"/>
    </row>
    <row r="14" spans="3:13" ht="61.5" customHeight="1" thickBot="1" x14ac:dyDescent="0.3">
      <c r="C14" s="23"/>
      <c r="D14" s="17" t="s">
        <v>30</v>
      </c>
      <c r="E14" s="21" t="s">
        <v>2</v>
      </c>
      <c r="F14" s="60" t="s">
        <v>9</v>
      </c>
      <c r="G14" s="61"/>
      <c r="H14" s="14" t="s">
        <v>12</v>
      </c>
      <c r="I14" s="15" t="s">
        <v>3</v>
      </c>
      <c r="J14" s="29" t="s">
        <v>34</v>
      </c>
      <c r="M14" s="37"/>
    </row>
    <row r="15" spans="3:13" ht="61.5" customHeight="1" thickBot="1" x14ac:dyDescent="0.3">
      <c r="C15" s="19" t="s">
        <v>33</v>
      </c>
      <c r="D15" s="22" t="s">
        <v>29</v>
      </c>
      <c r="E15" s="13" t="s">
        <v>42</v>
      </c>
      <c r="F15" s="58" t="s">
        <v>4</v>
      </c>
      <c r="G15" s="59"/>
      <c r="H15" s="16"/>
      <c r="I15" s="27">
        <f>F15*H15</f>
        <v>0</v>
      </c>
      <c r="J15" s="49">
        <v>36700</v>
      </c>
    </row>
    <row r="16" spans="3:13" ht="61.5" customHeight="1" thickBot="1" x14ac:dyDescent="0.3">
      <c r="C16" s="19"/>
      <c r="D16" s="22" t="s">
        <v>31</v>
      </c>
      <c r="E16" s="13" t="s">
        <v>43</v>
      </c>
      <c r="F16" s="58" t="s">
        <v>32</v>
      </c>
      <c r="G16" s="59"/>
      <c r="H16" s="16"/>
      <c r="I16" s="27">
        <f>F16*H16</f>
        <v>0</v>
      </c>
      <c r="J16" s="50"/>
    </row>
    <row r="17" spans="3:13" ht="74.25" customHeight="1" thickBot="1" x14ac:dyDescent="0.3">
      <c r="C17" s="19"/>
      <c r="D17" s="62" t="s">
        <v>35</v>
      </c>
      <c r="E17" s="63"/>
      <c r="F17" s="63"/>
      <c r="G17" s="63"/>
      <c r="H17" s="64"/>
      <c r="I17" s="28">
        <f>IF((SUM(I15:I16))&lt;=J15,(SUM(I15:I16)),"ERRORE l'importo offerto supera la base d'asta C")</f>
        <v>0</v>
      </c>
      <c r="J17" s="51"/>
    </row>
    <row r="18" spans="3:13" ht="61.5" customHeight="1" thickBot="1" x14ac:dyDescent="0.3">
      <c r="C18" s="23"/>
      <c r="D18" s="42" t="s">
        <v>30</v>
      </c>
      <c r="E18" s="21" t="s">
        <v>2</v>
      </c>
      <c r="F18" s="60" t="s">
        <v>17</v>
      </c>
      <c r="G18" s="61"/>
      <c r="H18" s="14" t="s">
        <v>45</v>
      </c>
      <c r="I18" s="15" t="s">
        <v>28</v>
      </c>
      <c r="J18" s="29" t="s">
        <v>46</v>
      </c>
    </row>
    <row r="19" spans="3:13" ht="61.5" customHeight="1" thickBot="1" x14ac:dyDescent="0.3">
      <c r="C19" s="19"/>
      <c r="D19" s="41"/>
      <c r="E19" s="13" t="s">
        <v>44</v>
      </c>
      <c r="F19" s="58" t="s">
        <v>41</v>
      </c>
      <c r="G19" s="59"/>
      <c r="H19" s="16"/>
      <c r="I19" s="27">
        <f>F19*H19</f>
        <v>0</v>
      </c>
      <c r="J19" s="40">
        <v>13000</v>
      </c>
    </row>
    <row r="20" spans="3:13" ht="61.5" customHeight="1" thickBot="1" x14ac:dyDescent="0.3">
      <c r="C20" s="19"/>
      <c r="D20" s="52" t="s">
        <v>47</v>
      </c>
      <c r="E20" s="52"/>
      <c r="F20" s="52"/>
      <c r="G20" s="52"/>
      <c r="H20" s="53"/>
      <c r="I20" s="28">
        <f>IF((SUM(I19))&lt;=J19,(SUM(I19)),"ERRORE l'importo offerto supera la base d'asta B")</f>
        <v>0</v>
      </c>
      <c r="J20" s="30"/>
    </row>
    <row r="21" spans="3:13" ht="61.5" customHeight="1" thickBot="1" x14ac:dyDescent="0.3">
      <c r="C21" s="19"/>
      <c r="D21" s="17"/>
      <c r="E21" s="21" t="s">
        <v>2</v>
      </c>
      <c r="F21" s="60" t="s">
        <v>9</v>
      </c>
      <c r="G21" s="61"/>
      <c r="H21" s="14" t="s">
        <v>38</v>
      </c>
      <c r="I21" s="15" t="s">
        <v>3</v>
      </c>
      <c r="J21" s="29" t="s">
        <v>39</v>
      </c>
    </row>
    <row r="22" spans="3:13" ht="84.75" customHeight="1" thickBot="1" x14ac:dyDescent="0.3">
      <c r="C22" s="19" t="s">
        <v>40</v>
      </c>
      <c r="D22" s="22"/>
      <c r="E22" s="13" t="s">
        <v>52</v>
      </c>
      <c r="F22" s="58" t="s">
        <v>4</v>
      </c>
      <c r="G22" s="59"/>
      <c r="H22" s="38">
        <v>1000</v>
      </c>
      <c r="I22" s="27">
        <f>F22*H22</f>
        <v>1000</v>
      </c>
      <c r="J22" s="39">
        <v>1000</v>
      </c>
    </row>
    <row r="23" spans="3:13" ht="74.25" customHeight="1" thickBot="1" x14ac:dyDescent="0.3">
      <c r="C23" s="19"/>
      <c r="D23" s="52" t="s">
        <v>48</v>
      </c>
      <c r="E23" s="52"/>
      <c r="F23" s="52"/>
      <c r="G23" s="52"/>
      <c r="H23" s="53"/>
      <c r="I23" s="28">
        <f>IF((SUM(I22))&lt;=J22,(SUM(I22)),"ERRORE l'importo offerto supera la base d'asta B")</f>
        <v>1000</v>
      </c>
      <c r="J23" s="30"/>
    </row>
    <row r="24" spans="3:13" ht="69" customHeight="1" thickBot="1" x14ac:dyDescent="0.3">
      <c r="C24" s="24"/>
      <c r="D24" s="25"/>
      <c r="E24" s="25" t="s">
        <v>49</v>
      </c>
      <c r="F24" s="25"/>
      <c r="G24" s="25"/>
      <c r="H24" s="26"/>
      <c r="I24" s="36">
        <f>IF(AND(ISNUMBER(I8),ISNUMBER(I13),ISNUMBER(I20),ISNUMBER(I23)),(I8+I13+I20+I23),"ERRORE almeno uno degli importi offerti supera la relativa base d'asta")</f>
        <v>1000</v>
      </c>
    </row>
    <row r="25" spans="3:13" ht="12.75" customHeight="1" thickBot="1" x14ac:dyDescent="0.3">
      <c r="H25" s="1"/>
      <c r="I25" s="4"/>
      <c r="K25" s="2"/>
      <c r="L25" s="2"/>
      <c r="M25" s="2"/>
    </row>
    <row r="26" spans="3:13" s="2" customFormat="1" ht="41.25" customHeight="1" thickBot="1" x14ac:dyDescent="0.3">
      <c r="E26" s="11" t="s">
        <v>10</v>
      </c>
      <c r="F26" s="12" t="s">
        <v>1</v>
      </c>
      <c r="G26" s="12"/>
      <c r="H26" s="66">
        <v>121260</v>
      </c>
      <c r="I26" s="67"/>
    </row>
    <row r="27" spans="3:13" s="2" customFormat="1" ht="15" customHeight="1" thickBot="1" x14ac:dyDescent="0.3">
      <c r="E27" s="3"/>
      <c r="F27" s="3"/>
      <c r="G27" s="3"/>
      <c r="H27" s="6"/>
    </row>
    <row r="28" spans="3:13" s="2" customFormat="1" ht="66" customHeight="1" thickBot="1" x14ac:dyDescent="0.3">
      <c r="E28" s="11" t="s">
        <v>16</v>
      </c>
      <c r="F28" s="12" t="s">
        <v>1</v>
      </c>
      <c r="G28" s="12"/>
      <c r="H28" s="68" t="str">
        <f>IF(I24&gt;H26,"ATTENZIONE: L'offerta complessiva è superiore alla Base d'asta","OK")</f>
        <v>OK</v>
      </c>
      <c r="I28" s="69"/>
      <c r="K28"/>
      <c r="L28"/>
      <c r="M28"/>
    </row>
    <row r="29" spans="3:13" s="2" customFormat="1" ht="15" customHeight="1" thickBot="1" x14ac:dyDescent="0.3">
      <c r="E29" s="5"/>
      <c r="F29" s="5"/>
      <c r="G29" s="5"/>
      <c r="H29" s="9"/>
      <c r="K29" s="10"/>
      <c r="L29" s="10"/>
      <c r="M29" s="10"/>
    </row>
    <row r="30" spans="3:13" ht="31.5" customHeight="1" thickBot="1" x14ac:dyDescent="0.3">
      <c r="E30" s="11" t="s">
        <v>11</v>
      </c>
      <c r="F30" s="12" t="s">
        <v>1</v>
      </c>
      <c r="G30" s="12"/>
      <c r="H30" s="54">
        <f>IF((I24&lt;=H26),I24,"ERRORE")</f>
        <v>1000</v>
      </c>
      <c r="I30" s="55"/>
    </row>
  </sheetData>
  <sheetProtection password="EA52" sheet="1" objects="1" scenarios="1"/>
  <mergeCells count="23">
    <mergeCell ref="D2:E2"/>
    <mergeCell ref="H26:I26"/>
    <mergeCell ref="H28:I28"/>
    <mergeCell ref="F9:G9"/>
    <mergeCell ref="F12:G12"/>
    <mergeCell ref="F11:G11"/>
    <mergeCell ref="F15:G15"/>
    <mergeCell ref="F10:G10"/>
    <mergeCell ref="D13:H13"/>
    <mergeCell ref="F14:G14"/>
    <mergeCell ref="F21:G21"/>
    <mergeCell ref="F22:G22"/>
    <mergeCell ref="J10:J13"/>
    <mergeCell ref="J6:J8"/>
    <mergeCell ref="J15:J17"/>
    <mergeCell ref="D20:H20"/>
    <mergeCell ref="H30:I30"/>
    <mergeCell ref="D8:H8"/>
    <mergeCell ref="D23:H23"/>
    <mergeCell ref="F16:G16"/>
    <mergeCell ref="F18:G18"/>
    <mergeCell ref="D17:H17"/>
    <mergeCell ref="F19:G19"/>
  </mergeCells>
  <conditionalFormatting sqref="H30">
    <cfRule type="cellIs" dxfId="15" priority="23" operator="equal">
      <formula>$H$26</formula>
    </cfRule>
    <cfRule type="cellIs" dxfId="14" priority="24" operator="lessThan">
      <formula>$H$26</formula>
    </cfRule>
    <cfRule type="cellIs" dxfId="13" priority="26" operator="greaterThan">
      <formula>$H$26</formula>
    </cfRule>
  </conditionalFormatting>
  <conditionalFormatting sqref="I8">
    <cfRule type="cellIs" dxfId="12" priority="28" operator="greaterThan">
      <formula>$I$8</formula>
    </cfRule>
  </conditionalFormatting>
  <conditionalFormatting sqref="H30:I30">
    <cfRule type="cellIs" dxfId="11" priority="18" operator="greaterThan">
      <formula>$H$26</formula>
    </cfRule>
    <cfRule type="cellIs" dxfId="10" priority="19" operator="lessThanOrEqual">
      <formula>$H$26</formula>
    </cfRule>
  </conditionalFormatting>
  <conditionalFormatting sqref="I23 I13">
    <cfRule type="cellIs" dxfId="9" priority="29" operator="greaterThan">
      <formula>$J$15</formula>
    </cfRule>
    <cfRule type="cellIs" dxfId="8" priority="30" operator="greaterThan">
      <formula>$J$15</formula>
    </cfRule>
    <cfRule type="cellIs" dxfId="7" priority="31" operator="greaterThanOrEqual">
      <formula>$J$15</formula>
    </cfRule>
  </conditionalFormatting>
  <conditionalFormatting sqref="I20">
    <cfRule type="cellIs" dxfId="3" priority="2" operator="greaterThan">
      <formula>$J$15</formula>
    </cfRule>
    <cfRule type="cellIs" dxfId="2" priority="3" operator="greaterThan">
      <formula>$J$15</formula>
    </cfRule>
    <cfRule type="cellIs" dxfId="1" priority="4" operator="greaterThanOrEqual">
      <formula>$J$15</formula>
    </cfRule>
  </conditionalFormatting>
  <conditionalFormatting sqref="I17">
    <cfRule type="cellIs" dxfId="0" priority="1" operator="greaterThan">
      <formula>$I$8</formula>
    </cfRule>
  </conditionalFormatting>
  <dataValidations count="1">
    <dataValidation type="custom" operator="equal" allowBlank="1" showInputMessage="1" showErrorMessage="1" error="Non è possibile inserire più di due cifre decimali" sqref="H10:H12 H6:H7 H22 H19 H15:H16">
      <formula1>(LEN(H6)-LEN(INT(H6)))&lt;=3</formula1>
    </dataValidation>
  </dataValidations>
  <pageMargins left="0.7" right="0.7" top="0.75" bottom="0.75" header="0.3" footer="0.3"/>
  <pageSetup paperSize="9" orientation="portrait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2018-03-01T08:57:00Z</dcterms:modified>
</cp:coreProperties>
</file>