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_dati\areacondivisa\DAF\Acquisti\Ordini\Ordini21\RdA 50741 - servizi postali per la Consip S.p.A. e per la R.G. S (Corbo)\3 - Documentazione\"/>
    </mc:Choice>
  </mc:AlternateContent>
  <bookViews>
    <workbookView xWindow="480" yWindow="170" windowWidth="27800" windowHeight="11700" tabRatio="598"/>
  </bookViews>
  <sheets>
    <sheet name="Foglio1" sheetId="1" r:id="rId1"/>
  </sheets>
  <calcPr calcId="162913"/>
</workbook>
</file>

<file path=xl/calcChain.xml><?xml version="1.0" encoding="utf-8"?>
<calcChain xmlns="http://schemas.openxmlformats.org/spreadsheetml/2006/main">
  <c r="E35" i="1" l="1"/>
  <c r="J48" i="1"/>
  <c r="H48" i="1"/>
  <c r="E86" i="1"/>
  <c r="G35" i="1"/>
  <c r="H39" i="1"/>
  <c r="M39" i="1"/>
  <c r="E39" i="1"/>
  <c r="I39" i="1" s="1"/>
  <c r="G39" i="1" s="1"/>
  <c r="E82" i="1"/>
  <c r="H35" i="1"/>
  <c r="F35" i="1" l="1"/>
  <c r="F39" i="1"/>
  <c r="I35" i="1"/>
  <c r="E46" i="1"/>
  <c r="F46" i="1" s="1"/>
  <c r="E45" i="1"/>
  <c r="F45" i="1" s="1"/>
  <c r="H13" i="1"/>
  <c r="I45" i="1" l="1"/>
  <c r="G45" i="1" s="1"/>
  <c r="H45" i="1"/>
  <c r="M46" i="1"/>
  <c r="H46" i="1" s="1"/>
  <c r="I46" i="1" s="1"/>
  <c r="G46" i="1" s="1"/>
  <c r="M45" i="1"/>
  <c r="E20" i="1" l="1"/>
  <c r="F20" i="1" s="1"/>
  <c r="E21" i="1"/>
  <c r="F21" i="1" s="1"/>
  <c r="E19" i="1"/>
  <c r="F19" i="1" s="1"/>
  <c r="E16" i="1"/>
  <c r="E17" i="1"/>
  <c r="E15" i="1"/>
  <c r="E37" i="1" l="1"/>
  <c r="I37" i="1" s="1"/>
  <c r="G37" i="1" s="1"/>
  <c r="H15" i="1"/>
  <c r="H16" i="1"/>
  <c r="F16" i="1" s="1"/>
  <c r="H17" i="1"/>
  <c r="F17" i="1" s="1"/>
  <c r="F15" i="1" l="1"/>
  <c r="D72" i="1"/>
  <c r="D71" i="1"/>
  <c r="D70" i="1"/>
  <c r="D68" i="1"/>
  <c r="D67" i="1"/>
  <c r="D66" i="1"/>
  <c r="D64" i="1"/>
  <c r="D63" i="1"/>
  <c r="D62" i="1"/>
  <c r="D59" i="1" l="1"/>
  <c r="D58" i="1"/>
  <c r="D57" i="1"/>
  <c r="D56" i="1"/>
  <c r="D55" i="1"/>
  <c r="D54" i="1"/>
  <c r="D53" i="1"/>
  <c r="E6" i="1" l="1"/>
  <c r="D76" i="1" l="1"/>
  <c r="D75" i="1"/>
  <c r="D74" i="1"/>
  <c r="D88" i="1" l="1"/>
  <c r="D84" i="1"/>
  <c r="D80" i="1"/>
  <c r="D79" i="1"/>
  <c r="D78" i="1"/>
  <c r="E53" i="1"/>
  <c r="H43" i="1" l="1"/>
  <c r="H37" i="1"/>
  <c r="F37" i="1" s="1"/>
  <c r="H41" i="1"/>
  <c r="E54" i="1" l="1"/>
  <c r="E55" i="1"/>
  <c r="E56" i="1"/>
  <c r="E57" i="1"/>
  <c r="E58" i="1"/>
  <c r="E88" i="1"/>
  <c r="E84" i="1"/>
  <c r="E80" i="1"/>
  <c r="E79" i="1"/>
  <c r="E78" i="1"/>
  <c r="E76" i="1"/>
  <c r="E75" i="1"/>
  <c r="E74" i="1"/>
  <c r="E72" i="1"/>
  <c r="E71" i="1"/>
  <c r="E70" i="1"/>
  <c r="E68" i="1"/>
  <c r="E67" i="1"/>
  <c r="E66" i="1"/>
  <c r="E64" i="1"/>
  <c r="E63" i="1"/>
  <c r="E62" i="1"/>
  <c r="E59" i="1"/>
  <c r="E31" i="1"/>
  <c r="E32" i="1"/>
  <c r="E27" i="1"/>
  <c r="E28" i="1"/>
  <c r="E23" i="1"/>
  <c r="E24" i="1"/>
  <c r="F24" i="1" s="1"/>
  <c r="H31" i="1"/>
  <c r="H32" i="1"/>
  <c r="H33" i="1"/>
  <c r="H29" i="1"/>
  <c r="H28" i="1"/>
  <c r="H27" i="1"/>
  <c r="H24" i="1"/>
  <c r="H25" i="1"/>
  <c r="H23" i="1"/>
  <c r="H21" i="1"/>
  <c r="H20" i="1"/>
  <c r="H19" i="1"/>
  <c r="F31" i="1" l="1"/>
  <c r="F28" i="1"/>
  <c r="F23" i="1"/>
  <c r="F32" i="1"/>
  <c r="I27" i="1"/>
  <c r="G27" i="1" s="1"/>
  <c r="F27" i="1"/>
  <c r="I32" i="1"/>
  <c r="G32" i="1" s="1"/>
  <c r="I31" i="1"/>
  <c r="G31" i="1" s="1"/>
  <c r="I23" i="1"/>
  <c r="G23" i="1" s="1"/>
  <c r="I28" i="1"/>
  <c r="G28" i="1" s="1"/>
  <c r="I19" i="1"/>
  <c r="G19" i="1" s="1"/>
  <c r="I16" i="1"/>
  <c r="G16" i="1" s="1"/>
  <c r="I15" i="1"/>
  <c r="G15" i="1" s="1"/>
  <c r="E60" i="1"/>
  <c r="E90" i="1" s="1"/>
  <c r="I24" i="1"/>
  <c r="G24" i="1" s="1"/>
  <c r="I20" i="1"/>
  <c r="G20" i="1" s="1"/>
  <c r="E9" i="1"/>
  <c r="E10" i="1"/>
  <c r="E11" i="1"/>
  <c r="E12" i="1"/>
  <c r="E7" i="1"/>
  <c r="E8" i="1"/>
  <c r="E94" i="1" l="1"/>
  <c r="E13" i="1"/>
  <c r="E29" i="1"/>
  <c r="F29" i="1" s="1"/>
  <c r="E33" i="1"/>
  <c r="F33" i="1" s="1"/>
  <c r="F6" i="1" l="1"/>
  <c r="I33" i="1"/>
  <c r="G33" i="1" s="1"/>
  <c r="I29" i="1"/>
  <c r="G29" i="1" s="1"/>
  <c r="E43" i="1"/>
  <c r="E41" i="1"/>
  <c r="E25" i="1"/>
  <c r="F25" i="1" s="1"/>
  <c r="I21" i="1"/>
  <c r="G21" i="1" s="1"/>
  <c r="E47" i="1" l="1"/>
  <c r="I41" i="1"/>
  <c r="G41" i="1" s="1"/>
  <c r="F41" i="1"/>
  <c r="F43" i="1"/>
  <c r="I43" i="1"/>
  <c r="G43" i="1" s="1"/>
  <c r="I25" i="1"/>
  <c r="G25" i="1" s="1"/>
  <c r="I17" i="1" l="1"/>
  <c r="G17" i="1" s="1"/>
  <c r="E92" i="1" l="1"/>
  <c r="I13" i="1" l="1"/>
  <c r="G6" i="1" s="1"/>
  <c r="G47" i="1" s="1"/>
</calcChain>
</file>

<file path=xl/sharedStrings.xml><?xml version="1.0" encoding="utf-8"?>
<sst xmlns="http://schemas.openxmlformats.org/spreadsheetml/2006/main" count="119" uniqueCount="67">
  <si>
    <t>A - Quantità stimate in 36 mesi</t>
  </si>
  <si>
    <t>B - Dettaglio spedizione</t>
  </si>
  <si>
    <t>D - Prezzo complessivo offerto (A x C)</t>
  </si>
  <si>
    <t>A – SERVIZIO DI RECAPITO STANDARD</t>
  </si>
  <si>
    <t>CODICE</t>
  </si>
  <si>
    <t>C - Prezzo unitario standard</t>
  </si>
  <si>
    <t>B</t>
  </si>
  <si>
    <t>A</t>
  </si>
  <si>
    <t>C</t>
  </si>
  <si>
    <t>D</t>
  </si>
  <si>
    <t>Punteggio MAX</t>
  </si>
  <si>
    <t>valore  stimato  riportato alla base d'asta (€)</t>
  </si>
  <si>
    <t xml:space="preserve">Punteggio calcolato </t>
  </si>
  <si>
    <t>PUNTEGGIO OTTENUTO</t>
  </si>
  <si>
    <t>TOTALE PUNTEGGIO OTTENUTO</t>
  </si>
  <si>
    <t>CONTROLLO INSERIMENTO</t>
  </si>
  <si>
    <t xml:space="preserve"> (0-20 gr)</t>
  </si>
  <si>
    <t xml:space="preserve"> (20-50 gr)</t>
  </si>
  <si>
    <t>(50-100 gr)</t>
  </si>
  <si>
    <t>(100-250 gr)</t>
  </si>
  <si>
    <t xml:space="preserve"> (250-350 gr)</t>
  </si>
  <si>
    <t>(350- 1000 gr)</t>
  </si>
  <si>
    <t xml:space="preserve"> (1000-2000 gr)</t>
  </si>
  <si>
    <t>0-20 gr</t>
  </si>
  <si>
    <t>D - Non Massive –  Raccomandate A/R (0-20 gr)</t>
  </si>
  <si>
    <t>E</t>
  </si>
  <si>
    <t>F</t>
  </si>
  <si>
    <t>1000 - 2000 gr</t>
  </si>
  <si>
    <t>F - Posta Assicurata  (valore massimo assicurato 500 euro) da 1000 a2000 gr</t>
  </si>
  <si>
    <t xml:space="preserve">TOTALE </t>
  </si>
  <si>
    <t>Totale prezzi complessivi offerti per  spedizioni non massiva</t>
  </si>
  <si>
    <t xml:space="preserve">SERVIZI DI SPEDIZIONE NAZIONALE NON MASSIVA </t>
  </si>
  <si>
    <t xml:space="preserve">0 -20 gr - extra urbane (EU)
 </t>
  </si>
  <si>
    <t xml:space="preserve">0-20 gr - aree metropolitane (AM)
 </t>
  </si>
  <si>
    <t xml:space="preserve">0 -20 gr - cap provinciali (CP)
 </t>
  </si>
  <si>
    <t>0-20 gr - extra urbane (EU)</t>
  </si>
  <si>
    <t>0-20 gr- aree metropolitane (AM)</t>
  </si>
  <si>
    <t>0-20 gr - cap provinciali (CP)</t>
  </si>
  <si>
    <t xml:space="preserve">0-20 gr- aree metropolitane (AM)
 </t>
  </si>
  <si>
    <t xml:space="preserve">0-20 gr - cap provinciali (CP)
 </t>
  </si>
  <si>
    <t>C – Massive - Raccomandate A/R  (0-20 gr) - lotto da 500 a 5000 pz - (tot 8125) -  gestione fornitore</t>
  </si>
  <si>
    <t>C – Massive - Raccomandate A/R  (0-20 gr) - lotto da 5001 a 10.000 pz - (5200) - gestione fornitore</t>
  </si>
  <si>
    <t xml:space="preserve"> PARTE FISSA NON SOGGETTA A VALUTAZIONE (35% del totale in volume)</t>
  </si>
  <si>
    <t>36.000  euro Consip</t>
  </si>
  <si>
    <t>168.400 Ragioneria (IGF)</t>
  </si>
  <si>
    <t>base d'asta massimale contrattuale  € 204.400</t>
  </si>
  <si>
    <t>G</t>
  </si>
  <si>
    <t>Lavorazione Plico - Posta massiva</t>
  </si>
  <si>
    <t>0 - 20  gr - raccomandata</t>
  </si>
  <si>
    <t>0-20 gr -non raccomandata</t>
  </si>
  <si>
    <t>E - pick up presa  - Posta non Massiva</t>
  </si>
  <si>
    <t>///</t>
  </si>
  <si>
    <t>C- Cartolina  - Raccomandate A/R (0-20 gr)  - Posta Massiva</t>
  </si>
  <si>
    <t>D- Cartolina  - Raccomandate A/R (0-20 gr)  - Posta Non Massiva</t>
  </si>
  <si>
    <t>TOTALE OFFERTO (€) A</t>
  </si>
  <si>
    <t>Costo Massimo ai fini dell'Aggiudicazione (A+B)</t>
  </si>
  <si>
    <t>Totale (€) non soggetto a ribasso "B"</t>
  </si>
  <si>
    <t>D - Cartoline –  Raccomandate A/R Non Massive (0-20 gr)</t>
  </si>
  <si>
    <t xml:space="preserve">B –Massive  non raccomandata (0-20 gr) - lotto da 500 a 5.000 pz - quantità stimate in 36 mesi (tot 3900) - gestione fornitore </t>
  </si>
  <si>
    <t>B–Massive - non raccomandata  (0-20 gr) - lotto da 5001 a 10.000 pz - quantità stimate in 36 mesi (tot 13650) - gestione fornitore</t>
  </si>
  <si>
    <t>B–Massive - non raccomandata  (0-20 gr) - lotto oltre 10.001 pz - quantità stimate in 36 mesi - (tot 8775) - gesstite dal fornitore</t>
  </si>
  <si>
    <t xml:space="preserve">B –Massive non raccomandata  (0-20 gr) - lotto da 500 a 5.000 pz - quantità stimate in 36 mesi (tot 3900) - gestione fornitore </t>
  </si>
  <si>
    <t xml:space="preserve">PARTE FISSA NON SOGGETTA AD OFFERTA </t>
  </si>
  <si>
    <t>COLONNA DA COMPILARE</t>
  </si>
  <si>
    <t xml:space="preserve">SERVIZI DI SPEDIZIONE NAZIONALE </t>
  </si>
  <si>
    <t xml:space="preserve">A – Spedizione ordinaria Non Massiva </t>
  </si>
  <si>
    <t xml:space="preserve">0-20 gr - cap provinciali (CP)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</si>
</sst>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&quot;€&quot;\ #,##0.00;[Red]\-&quot;€&quot;\ #,##0.00"/>
    <numFmt numFmtId="43" formatCode="_-* #,##0.00_-;\-* #,##0.00_-;_-* &quot;-&quot;??_-;_-@_-"/>
    <numFmt numFmtId="164" formatCode="&quot;€&quot;\ #,##0.00"/>
    <numFmt numFmtId="165" formatCode="&quot; &quot;[$€-410]&quot; &quot;#,##0.00&quot; &quot;;&quot;-&quot;[$€-410]&quot; &quot;#,##0.00&quot; &quot;;&quot; &quot;[$€-410]&quot; -&quot;00&quot; &quot;;&quot; &quot;@&quot; 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0000"/>
      <name val="Trebuchet MS"/>
      <family val="2"/>
    </font>
    <font>
      <b/>
      <sz val="11"/>
      <color rgb="FF000000"/>
      <name val="Calibri"/>
      <family val="2"/>
      <scheme val="minor"/>
    </font>
    <font>
      <b/>
      <sz val="9"/>
      <color rgb="FF000000"/>
      <name val="Trebuchet MS"/>
      <family val="2"/>
    </font>
    <font>
      <sz val="11"/>
      <color rgb="FF000000"/>
      <name val="Calibri"/>
      <family val="2"/>
    </font>
    <font>
      <b/>
      <sz val="9"/>
      <color theme="0"/>
      <name val="Trebuchet MS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9"/>
      <name val="Trebuchet MS"/>
      <family val="2"/>
    </font>
    <font>
      <b/>
      <sz val="12"/>
      <color rgb="FF000000"/>
      <name val="Trebuchet MS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name val="Trebuchet MS"/>
      <family val="2"/>
    </font>
    <font>
      <sz val="11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4" tint="-0.249977111117893"/>
        <bgColor rgb="FF80808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9D9D9"/>
      </patternFill>
    </fill>
    <fill>
      <patternFill patternType="solid">
        <fgColor theme="4" tint="0.39997558519241921"/>
        <bgColor rgb="FFD9D9D9"/>
      </patternFill>
    </fill>
    <fill>
      <patternFill patternType="solid">
        <fgColor theme="0" tint="-0.499984740745262"/>
        <bgColor rgb="FFD9D9D9"/>
      </patternFill>
    </fill>
  </fills>
  <borders count="67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54">
    <xf numFmtId="0" fontId="0" fillId="0" borderId="0" xfId="0"/>
    <xf numFmtId="2" fontId="2" fillId="0" borderId="35" xfId="2" applyNumberFormat="1" applyFont="1" applyBorder="1" applyAlignment="1" applyProtection="1">
      <alignment horizontal="center" vertical="center" wrapText="1"/>
      <protection locked="0"/>
    </xf>
    <xf numFmtId="2" fontId="2" fillId="0" borderId="17" xfId="2" applyNumberFormat="1" applyFont="1" applyBorder="1" applyAlignment="1" applyProtection="1">
      <alignment horizontal="center" vertical="center" wrapText="1"/>
      <protection locked="0"/>
    </xf>
    <xf numFmtId="2" fontId="2" fillId="5" borderId="42" xfId="2" applyNumberFormat="1" applyFont="1" applyFill="1" applyBorder="1" applyAlignment="1" applyProtection="1">
      <alignment horizontal="center" vertical="center" wrapText="1"/>
      <protection locked="0"/>
    </xf>
    <xf numFmtId="2" fontId="2" fillId="5" borderId="28" xfId="2" applyNumberFormat="1" applyFont="1" applyFill="1" applyBorder="1" applyAlignment="1" applyProtection="1">
      <alignment horizontal="center" vertical="center" wrapText="1"/>
      <protection locked="0"/>
    </xf>
    <xf numFmtId="2" fontId="2" fillId="5" borderId="58" xfId="2" applyNumberFormat="1" applyFont="1" applyFill="1" applyBorder="1" applyAlignment="1" applyProtection="1">
      <alignment horizontal="center" vertical="center" wrapText="1"/>
      <protection locked="0"/>
    </xf>
    <xf numFmtId="2" fontId="2" fillId="5" borderId="53" xfId="2" applyNumberFormat="1" applyFont="1" applyFill="1" applyBorder="1" applyAlignment="1" applyProtection="1">
      <alignment horizontal="center" vertical="center" wrapText="1"/>
      <protection locked="0"/>
    </xf>
    <xf numFmtId="2" fontId="2" fillId="5" borderId="13" xfId="2" applyNumberFormat="1" applyFont="1" applyFill="1" applyBorder="1" applyAlignment="1" applyProtection="1">
      <alignment horizontal="center" vertical="center" wrapText="1"/>
      <protection locked="0"/>
    </xf>
    <xf numFmtId="2" fontId="2" fillId="5" borderId="20" xfId="2" applyNumberFormat="1" applyFont="1" applyFill="1" applyBorder="1" applyAlignment="1" applyProtection="1">
      <alignment horizontal="center" vertical="center" wrapText="1"/>
      <protection locked="0"/>
    </xf>
    <xf numFmtId="0" fontId="11" fillId="6" borderId="44" xfId="2" applyFont="1" applyFill="1" applyBorder="1" applyAlignment="1" applyProtection="1">
      <alignment horizontal="center" vertical="center" wrapText="1"/>
      <protection locked="0"/>
    </xf>
    <xf numFmtId="0" fontId="11" fillId="6" borderId="33" xfId="2" applyFont="1" applyFill="1" applyBorder="1" applyAlignment="1" applyProtection="1">
      <alignment horizontal="center" vertical="center" wrapText="1"/>
      <protection locked="0"/>
    </xf>
    <xf numFmtId="0" fontId="11" fillId="6" borderId="45" xfId="2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8" fillId="0" borderId="0" xfId="0" applyFont="1" applyAlignment="1" applyProtection="1">
      <alignment horizontal="center"/>
    </xf>
    <xf numFmtId="43" fontId="0" fillId="0" borderId="0" xfId="1" applyFont="1" applyProtection="1"/>
    <xf numFmtId="0" fontId="6" fillId="3" borderId="4" xfId="2" applyFont="1" applyFill="1" applyBorder="1" applyAlignment="1" applyProtection="1">
      <alignment horizontal="center" vertical="center" wrapText="1"/>
    </xf>
    <xf numFmtId="0" fontId="17" fillId="0" borderId="0" xfId="0" applyFont="1" applyBorder="1" applyProtection="1"/>
    <xf numFmtId="0" fontId="17" fillId="0" borderId="0" xfId="0" applyFont="1" applyProtection="1"/>
    <xf numFmtId="0" fontId="2" fillId="2" borderId="47" xfId="2" applyFont="1" applyFill="1" applyBorder="1" applyAlignment="1" applyProtection="1">
      <alignment horizontal="center" vertical="center" wrapText="1"/>
    </xf>
    <xf numFmtId="0" fontId="2" fillId="2" borderId="1" xfId="2" applyFont="1" applyFill="1" applyBorder="1" applyAlignment="1" applyProtection="1">
      <alignment horizontal="center" vertical="center" wrapText="1"/>
    </xf>
    <xf numFmtId="0" fontId="2" fillId="2" borderId="0" xfId="2" applyFont="1" applyFill="1" applyBorder="1" applyAlignment="1" applyProtection="1">
      <alignment horizontal="center" vertical="center" wrapText="1"/>
    </xf>
    <xf numFmtId="0" fontId="2" fillId="2" borderId="4" xfId="2" applyFont="1" applyFill="1" applyBorder="1" applyAlignment="1" applyProtection="1">
      <alignment horizontal="center" vertical="center" wrapText="1"/>
    </xf>
    <xf numFmtId="43" fontId="17" fillId="0" borderId="0" xfId="0" applyNumberFormat="1" applyFont="1" applyProtection="1"/>
    <xf numFmtId="3" fontId="2" fillId="0" borderId="38" xfId="2" applyNumberFormat="1" applyFont="1" applyBorder="1" applyAlignment="1" applyProtection="1">
      <alignment horizontal="center" vertical="center" wrapText="1"/>
    </xf>
    <xf numFmtId="3" fontId="2" fillId="0" borderId="35" xfId="2" applyNumberFormat="1" applyFont="1" applyBorder="1" applyAlignment="1" applyProtection="1">
      <alignment horizontal="center" vertical="center" wrapText="1"/>
    </xf>
    <xf numFmtId="164" fontId="2" fillId="0" borderId="50" xfId="2" applyNumberFormat="1" applyFont="1" applyBorder="1" applyAlignment="1" applyProtection="1">
      <alignment horizontal="center" vertical="center" wrapText="1"/>
    </xf>
    <xf numFmtId="3" fontId="2" fillId="5" borderId="64" xfId="2" applyNumberFormat="1" applyFont="1" applyFill="1" applyBorder="1" applyAlignment="1" applyProtection="1">
      <alignment horizontal="center" vertical="center" wrapText="1"/>
    </xf>
    <xf numFmtId="3" fontId="2" fillId="5" borderId="16" xfId="2" applyNumberFormat="1" applyFont="1" applyFill="1" applyBorder="1" applyAlignment="1" applyProtection="1">
      <alignment horizontal="center" vertical="center" wrapText="1"/>
    </xf>
    <xf numFmtId="164" fontId="2" fillId="5" borderId="28" xfId="2" applyNumberFormat="1" applyFont="1" applyFill="1" applyBorder="1" applyAlignment="1" applyProtection="1">
      <alignment horizontal="center" vertical="center" wrapText="1"/>
    </xf>
    <xf numFmtId="3" fontId="2" fillId="0" borderId="64" xfId="2" applyNumberFormat="1" applyFont="1" applyBorder="1" applyAlignment="1" applyProtection="1">
      <alignment horizontal="center" vertical="center" wrapText="1"/>
    </xf>
    <xf numFmtId="3" fontId="2" fillId="0" borderId="16" xfId="2" applyNumberFormat="1" applyFont="1" applyBorder="1" applyAlignment="1" applyProtection="1">
      <alignment horizontal="center" vertical="center" wrapText="1"/>
    </xf>
    <xf numFmtId="164" fontId="2" fillId="0" borderId="28" xfId="2" applyNumberFormat="1" applyFont="1" applyBorder="1" applyAlignment="1" applyProtection="1">
      <alignment horizontal="center" vertical="center" wrapText="1"/>
    </xf>
    <xf numFmtId="164" fontId="2" fillId="0" borderId="58" xfId="2" applyNumberFormat="1" applyFont="1" applyBorder="1" applyAlignment="1" applyProtection="1">
      <alignment horizontal="center" vertical="center" wrapText="1"/>
    </xf>
    <xf numFmtId="164" fontId="10" fillId="4" borderId="3" xfId="4" applyNumberFormat="1" applyFont="1" applyFill="1" applyBorder="1" applyAlignment="1" applyProtection="1">
      <alignment horizontal="center" vertical="center"/>
    </xf>
    <xf numFmtId="3" fontId="2" fillId="5" borderId="28" xfId="2" applyNumberFormat="1" applyFont="1" applyFill="1" applyBorder="1" applyAlignment="1" applyProtection="1">
      <alignment horizontal="center" vertical="center" wrapText="1"/>
    </xf>
    <xf numFmtId="2" fontId="2" fillId="5" borderId="42" xfId="2" applyNumberFormat="1" applyFont="1" applyFill="1" applyBorder="1" applyAlignment="1" applyProtection="1">
      <alignment horizontal="center" vertical="center" wrapText="1"/>
    </xf>
    <xf numFmtId="164" fontId="10" fillId="4" borderId="2" xfId="2" applyNumberFormat="1" applyFont="1" applyFill="1" applyBorder="1" applyAlignment="1" applyProtection="1">
      <alignment horizontal="center" vertical="center" wrapText="1"/>
    </xf>
    <xf numFmtId="164" fontId="10" fillId="4" borderId="8" xfId="2" applyNumberFormat="1" applyFont="1" applyFill="1" applyBorder="1" applyAlignment="1" applyProtection="1">
      <alignment horizontal="center" vertical="center" wrapText="1"/>
    </xf>
    <xf numFmtId="164" fontId="10" fillId="4" borderId="9" xfId="2" applyNumberFormat="1" applyFont="1" applyFill="1" applyBorder="1" applyAlignment="1" applyProtection="1">
      <alignment horizontal="center" vertical="center" wrapText="1"/>
    </xf>
    <xf numFmtId="3" fontId="2" fillId="5" borderId="0" xfId="2" applyNumberFormat="1" applyFont="1" applyFill="1" applyBorder="1" applyAlignment="1" applyProtection="1">
      <alignment horizontal="center" vertical="center" wrapText="1"/>
    </xf>
    <xf numFmtId="164" fontId="10" fillId="4" borderId="65" xfId="2" applyNumberFormat="1" applyFont="1" applyFill="1" applyBorder="1" applyAlignment="1" applyProtection="1">
      <alignment horizontal="center" vertical="center" wrapText="1"/>
    </xf>
    <xf numFmtId="3" fontId="2" fillId="5" borderId="23" xfId="2" applyNumberFormat="1" applyFont="1" applyFill="1" applyBorder="1" applyAlignment="1" applyProtection="1">
      <alignment horizontal="center" vertical="center" wrapText="1"/>
    </xf>
    <xf numFmtId="3" fontId="2" fillId="5" borderId="21" xfId="2" applyNumberFormat="1" applyFont="1" applyFill="1" applyBorder="1" applyAlignment="1" applyProtection="1">
      <alignment horizontal="center" vertical="center" wrapText="1"/>
    </xf>
    <xf numFmtId="3" fontId="2" fillId="5" borderId="20" xfId="2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Protection="1"/>
    <xf numFmtId="3" fontId="2" fillId="5" borderId="22" xfId="2" applyNumberFormat="1" applyFont="1" applyFill="1" applyBorder="1" applyAlignment="1" applyProtection="1">
      <alignment horizontal="center" vertical="center" wrapText="1"/>
    </xf>
    <xf numFmtId="3" fontId="2" fillId="5" borderId="17" xfId="2" applyNumberFormat="1" applyFont="1" applyFill="1" applyBorder="1" applyAlignment="1" applyProtection="1">
      <alignment horizontal="center" vertical="center" wrapText="1"/>
    </xf>
    <xf numFmtId="3" fontId="2" fillId="5" borderId="36" xfId="2" applyNumberFormat="1" applyFont="1" applyFill="1" applyBorder="1" applyAlignment="1" applyProtection="1">
      <alignment horizontal="center" vertical="center" wrapText="1"/>
    </xf>
    <xf numFmtId="3" fontId="2" fillId="5" borderId="32" xfId="2" applyNumberFormat="1" applyFont="1" applyFill="1" applyBorder="1" applyAlignment="1" applyProtection="1">
      <alignment horizontal="center" vertical="center" wrapText="1"/>
    </xf>
    <xf numFmtId="164" fontId="10" fillId="4" borderId="6" xfId="2" applyNumberFormat="1" applyFont="1" applyFill="1" applyBorder="1" applyAlignment="1" applyProtection="1">
      <alignment horizontal="center" vertical="center" wrapText="1"/>
    </xf>
    <xf numFmtId="0" fontId="9" fillId="4" borderId="30" xfId="0" applyFont="1" applyFill="1" applyBorder="1" applyAlignment="1" applyProtection="1">
      <alignment horizontal="center" vertical="center" wrapText="1"/>
    </xf>
    <xf numFmtId="3" fontId="2" fillId="5" borderId="13" xfId="2" applyNumberFormat="1" applyFont="1" applyFill="1" applyBorder="1" applyAlignment="1" applyProtection="1">
      <alignment horizontal="center" vertical="center" wrapText="1"/>
    </xf>
    <xf numFmtId="0" fontId="11" fillId="6" borderId="41" xfId="2" applyFont="1" applyFill="1" applyBorder="1" applyAlignment="1" applyProtection="1">
      <alignment horizontal="center" vertical="center" wrapText="1"/>
    </xf>
    <xf numFmtId="0" fontId="11" fillId="6" borderId="41" xfId="2" quotePrefix="1" applyFont="1" applyFill="1" applyBorder="1" applyAlignment="1" applyProtection="1">
      <alignment horizontal="center" vertical="center" wrapText="1"/>
    </xf>
    <xf numFmtId="0" fontId="11" fillId="6" borderId="36" xfId="2" applyFont="1" applyFill="1" applyBorder="1" applyAlignment="1" applyProtection="1">
      <alignment horizontal="center" vertical="center" wrapText="1"/>
    </xf>
    <xf numFmtId="0" fontId="11" fillId="6" borderId="32" xfId="2" applyFont="1" applyFill="1" applyBorder="1" applyAlignment="1" applyProtection="1">
      <alignment horizontal="center" vertical="center" wrapText="1"/>
    </xf>
    <xf numFmtId="3" fontId="11" fillId="6" borderId="59" xfId="2" applyNumberFormat="1" applyFont="1" applyFill="1" applyBorder="1" applyAlignment="1" applyProtection="1">
      <alignment horizontal="center" vertical="center" wrapText="1"/>
    </xf>
    <xf numFmtId="0" fontId="11" fillId="6" borderId="17" xfId="2" applyFont="1" applyFill="1" applyBorder="1" applyAlignment="1" applyProtection="1">
      <alignment horizontal="center" vertical="center" wrapText="1"/>
    </xf>
    <xf numFmtId="3" fontId="11" fillId="6" borderId="40" xfId="2" applyNumberFormat="1" applyFont="1" applyFill="1" applyBorder="1" applyAlignment="1" applyProtection="1">
      <alignment horizontal="center" vertical="center" wrapText="1"/>
    </xf>
    <xf numFmtId="0" fontId="12" fillId="7" borderId="12" xfId="2" applyFont="1" applyFill="1" applyBorder="1" applyAlignment="1" applyProtection="1">
      <alignment horizontal="center" vertical="center" wrapText="1"/>
    </xf>
    <xf numFmtId="8" fontId="7" fillId="0" borderId="0" xfId="0" applyNumberFormat="1" applyFont="1" applyBorder="1" applyAlignment="1" applyProtection="1">
      <alignment horizontal="center"/>
    </xf>
    <xf numFmtId="0" fontId="6" fillId="3" borderId="3" xfId="2" applyFont="1" applyFill="1" applyBorder="1" applyAlignment="1" applyProtection="1">
      <alignment horizontal="center" vertical="center" wrapText="1"/>
    </xf>
    <xf numFmtId="0" fontId="6" fillId="3" borderId="48" xfId="2" applyFont="1" applyFill="1" applyBorder="1" applyAlignment="1" applyProtection="1">
      <alignment horizontal="center" vertical="center" wrapText="1"/>
    </xf>
    <xf numFmtId="43" fontId="0" fillId="0" borderId="0" xfId="1" applyFont="1" applyBorder="1" applyProtection="1"/>
    <xf numFmtId="0" fontId="2" fillId="2" borderId="2" xfId="2" applyFont="1" applyFill="1" applyBorder="1" applyAlignment="1" applyProtection="1">
      <alignment horizontal="center" vertical="center" wrapText="1"/>
    </xf>
    <xf numFmtId="3" fontId="2" fillId="0" borderId="17" xfId="2" applyNumberFormat="1" applyFont="1" applyBorder="1" applyAlignment="1" applyProtection="1">
      <alignment horizontal="center" vertical="center" wrapText="1"/>
    </xf>
    <xf numFmtId="2" fontId="2" fillId="0" borderId="45" xfId="2" applyNumberFormat="1" applyFont="1" applyBorder="1" applyAlignment="1" applyProtection="1">
      <alignment horizontal="center" vertical="center" wrapText="1"/>
    </xf>
    <xf numFmtId="164" fontId="18" fillId="4" borderId="29" xfId="4" applyNumberFormat="1" applyFont="1" applyFill="1" applyBorder="1" applyAlignment="1" applyProtection="1">
      <alignment horizontal="center" vertical="center"/>
    </xf>
    <xf numFmtId="3" fontId="0" fillId="0" borderId="0" xfId="0" applyNumberFormat="1" applyProtection="1"/>
    <xf numFmtId="164" fontId="10" fillId="4" borderId="7" xfId="4" applyNumberFormat="1" applyFont="1" applyFill="1" applyBorder="1" applyAlignment="1" applyProtection="1">
      <alignment horizontal="center" vertical="center"/>
    </xf>
    <xf numFmtId="164" fontId="10" fillId="4" borderId="29" xfId="2" applyNumberFormat="1" applyFont="1" applyFill="1" applyBorder="1" applyAlignment="1" applyProtection="1">
      <alignment horizontal="center" vertical="center" wrapText="1"/>
    </xf>
    <xf numFmtId="164" fontId="10" fillId="4" borderId="56" xfId="2" applyNumberFormat="1" applyFont="1" applyFill="1" applyBorder="1" applyAlignment="1" applyProtection="1">
      <alignment horizontal="center" vertical="center" wrapText="1"/>
    </xf>
    <xf numFmtId="2" fontId="2" fillId="5" borderId="16" xfId="2" applyNumberFormat="1" applyFont="1" applyFill="1" applyBorder="1" applyAlignment="1" applyProtection="1">
      <alignment horizontal="center" vertical="center" wrapText="1"/>
    </xf>
    <xf numFmtId="164" fontId="10" fillId="4" borderId="25" xfId="2" applyNumberFormat="1" applyFont="1" applyFill="1" applyBorder="1" applyAlignment="1" applyProtection="1">
      <alignment horizontal="center" vertical="center" wrapText="1"/>
    </xf>
    <xf numFmtId="164" fontId="10" fillId="4" borderId="57" xfId="2" applyNumberFormat="1" applyFont="1" applyFill="1" applyBorder="1" applyAlignment="1" applyProtection="1">
      <alignment horizontal="center" vertical="center" wrapText="1"/>
    </xf>
    <xf numFmtId="164" fontId="10" fillId="4" borderId="26" xfId="2" applyNumberFormat="1" applyFont="1" applyFill="1" applyBorder="1" applyAlignment="1" applyProtection="1">
      <alignment horizontal="center" vertical="center" wrapText="1"/>
    </xf>
    <xf numFmtId="2" fontId="2" fillId="5" borderId="32" xfId="2" applyNumberFormat="1" applyFont="1" applyFill="1" applyBorder="1" applyAlignment="1" applyProtection="1">
      <alignment horizontal="center" vertical="center" wrapText="1"/>
    </xf>
    <xf numFmtId="0" fontId="0" fillId="0" borderId="4" xfId="0" applyBorder="1" applyProtection="1"/>
    <xf numFmtId="0" fontId="0" fillId="0" borderId="37" xfId="0" applyBorder="1" applyProtection="1"/>
    <xf numFmtId="0" fontId="12" fillId="7" borderId="3" xfId="2" applyFont="1" applyFill="1" applyBorder="1" applyAlignment="1" applyProtection="1">
      <alignment vertical="center" wrapText="1"/>
    </xf>
    <xf numFmtId="164" fontId="12" fillId="7" borderId="2" xfId="2" applyNumberFormat="1" applyFont="1" applyFill="1" applyBorder="1" applyAlignment="1" applyProtection="1">
      <alignment horizontal="center" vertical="center" wrapText="1"/>
    </xf>
    <xf numFmtId="0" fontId="13" fillId="0" borderId="2" xfId="0" applyFont="1" applyBorder="1" applyProtection="1"/>
    <xf numFmtId="0" fontId="14" fillId="0" borderId="39" xfId="0" applyFont="1" applyBorder="1" applyAlignment="1" applyProtection="1">
      <alignment horizontal="center"/>
    </xf>
    <xf numFmtId="0" fontId="14" fillId="0" borderId="2" xfId="0" applyFont="1" applyBorder="1" applyProtection="1"/>
    <xf numFmtId="164" fontId="15" fillId="0" borderId="2" xfId="0" applyNumberFormat="1" applyFont="1" applyBorder="1" applyAlignment="1" applyProtection="1">
      <alignment horizontal="center"/>
    </xf>
    <xf numFmtId="0" fontId="8" fillId="0" borderId="4" xfId="0" applyFont="1" applyBorder="1" applyProtection="1"/>
    <xf numFmtId="0" fontId="8" fillId="0" borderId="12" xfId="0" applyFont="1" applyBorder="1" applyProtection="1"/>
    <xf numFmtId="0" fontId="8" fillId="0" borderId="13" xfId="0" applyFont="1" applyBorder="1" applyProtection="1"/>
    <xf numFmtId="43" fontId="8" fillId="0" borderId="26" xfId="1" applyFont="1" applyBorder="1" applyProtection="1"/>
    <xf numFmtId="0" fontId="9" fillId="4" borderId="34" xfId="0" applyFont="1" applyFill="1" applyBorder="1" applyAlignment="1" applyProtection="1">
      <alignment horizontal="center" vertical="center" wrapText="1"/>
    </xf>
    <xf numFmtId="0" fontId="9" fillId="4" borderId="31" xfId="0" applyFont="1" applyFill="1" applyBorder="1" applyAlignment="1" applyProtection="1">
      <alignment horizontal="center" vertical="center" wrapText="1"/>
    </xf>
    <xf numFmtId="0" fontId="4" fillId="2" borderId="15" xfId="2" applyFont="1" applyFill="1" applyBorder="1" applyAlignment="1" applyProtection="1">
      <alignment horizontal="center" vertical="center" wrapText="1"/>
    </xf>
    <xf numFmtId="0" fontId="4" fillId="2" borderId="39" xfId="2" applyFont="1" applyFill="1" applyBorder="1" applyAlignment="1" applyProtection="1">
      <alignment horizontal="center" vertical="center" wrapText="1"/>
    </xf>
    <xf numFmtId="0" fontId="9" fillId="4" borderId="30" xfId="0" applyFont="1" applyFill="1" applyBorder="1" applyAlignment="1" applyProtection="1">
      <alignment horizontal="center" vertical="center" wrapText="1"/>
    </xf>
    <xf numFmtId="0" fontId="4" fillId="2" borderId="43" xfId="2" applyFont="1" applyFill="1" applyBorder="1" applyAlignment="1" applyProtection="1">
      <alignment horizontal="center" vertical="center" wrapText="1"/>
    </xf>
    <xf numFmtId="0" fontId="4" fillId="2" borderId="28" xfId="2" applyFont="1" applyFill="1" applyBorder="1" applyAlignment="1" applyProtection="1">
      <alignment horizontal="center" vertical="center" wrapText="1"/>
    </xf>
    <xf numFmtId="0" fontId="4" fillId="2" borderId="42" xfId="2" applyFont="1" applyFill="1" applyBorder="1" applyAlignment="1" applyProtection="1">
      <alignment horizontal="center" vertical="center" wrapText="1"/>
    </xf>
    <xf numFmtId="0" fontId="4" fillId="2" borderId="46" xfId="2" applyFont="1" applyFill="1" applyBorder="1" applyAlignment="1" applyProtection="1">
      <alignment horizontal="center" vertical="center" wrapText="1"/>
    </xf>
    <xf numFmtId="0" fontId="4" fillId="2" borderId="0" xfId="2" applyFont="1" applyFill="1" applyBorder="1" applyAlignment="1" applyProtection="1">
      <alignment horizontal="center" vertical="center" wrapText="1"/>
    </xf>
    <xf numFmtId="0" fontId="4" fillId="2" borderId="37" xfId="2" applyFont="1" applyFill="1" applyBorder="1" applyAlignment="1" applyProtection="1">
      <alignment horizontal="center" vertical="center" wrapText="1"/>
    </xf>
    <xf numFmtId="0" fontId="4" fillId="2" borderId="50" xfId="2" applyFont="1" applyFill="1" applyBorder="1" applyAlignment="1" applyProtection="1">
      <alignment horizontal="center" vertical="center" wrapText="1"/>
    </xf>
    <xf numFmtId="0" fontId="4" fillId="2" borderId="51" xfId="2" applyFont="1" applyFill="1" applyBorder="1" applyAlignment="1" applyProtection="1">
      <alignment horizontal="center" vertical="center" wrapText="1"/>
    </xf>
    <xf numFmtId="0" fontId="4" fillId="2" borderId="55" xfId="2" applyFont="1" applyFill="1" applyBorder="1" applyAlignment="1" applyProtection="1">
      <alignment horizontal="center" vertical="center" wrapText="1"/>
    </xf>
    <xf numFmtId="0" fontId="4" fillId="2" borderId="45" xfId="2" applyFont="1" applyFill="1" applyBorder="1" applyAlignment="1" applyProtection="1">
      <alignment horizontal="center" vertical="center" wrapText="1"/>
    </xf>
    <xf numFmtId="0" fontId="4" fillId="2" borderId="53" xfId="2" applyFont="1" applyFill="1" applyBorder="1" applyAlignment="1" applyProtection="1">
      <alignment horizontal="center" vertical="center" wrapText="1"/>
    </xf>
    <xf numFmtId="0" fontId="4" fillId="2" borderId="27" xfId="2" applyFont="1" applyFill="1" applyBorder="1" applyAlignment="1" applyProtection="1">
      <alignment horizontal="center" vertical="center" wrapText="1"/>
    </xf>
    <xf numFmtId="0" fontId="4" fillId="2" borderId="52" xfId="2" applyFont="1" applyFill="1" applyBorder="1" applyAlignment="1" applyProtection="1">
      <alignment horizontal="center" vertical="center" wrapText="1"/>
    </xf>
    <xf numFmtId="0" fontId="4" fillId="2" borderId="10" xfId="2" applyFont="1" applyFill="1" applyBorder="1" applyAlignment="1" applyProtection="1">
      <alignment horizontal="center" vertical="center" wrapText="1"/>
    </xf>
    <xf numFmtId="0" fontId="4" fillId="2" borderId="25" xfId="2" applyFont="1" applyFill="1" applyBorder="1" applyAlignment="1" applyProtection="1">
      <alignment horizontal="center" vertical="center" wrapText="1"/>
    </xf>
    <xf numFmtId="0" fontId="9" fillId="4" borderId="60" xfId="0" applyFont="1" applyFill="1" applyBorder="1" applyAlignment="1" applyProtection="1">
      <alignment horizontal="center" vertical="center" wrapText="1"/>
    </xf>
    <xf numFmtId="0" fontId="9" fillId="4" borderId="19" xfId="0" applyFont="1" applyFill="1" applyBorder="1" applyAlignment="1" applyProtection="1">
      <alignment horizontal="center" vertical="center" wrapText="1"/>
    </xf>
    <xf numFmtId="0" fontId="9" fillId="4" borderId="24" xfId="0" applyFont="1" applyFill="1" applyBorder="1" applyAlignment="1" applyProtection="1">
      <alignment horizontal="center" vertical="center" wrapText="1"/>
    </xf>
    <xf numFmtId="0" fontId="4" fillId="2" borderId="48" xfId="2" applyFont="1" applyFill="1" applyBorder="1" applyAlignment="1" applyProtection="1">
      <alignment horizontal="center" vertical="center" wrapText="1"/>
    </xf>
    <xf numFmtId="0" fontId="4" fillId="2" borderId="49" xfId="2" applyFont="1" applyFill="1" applyBorder="1" applyAlignment="1" applyProtection="1">
      <alignment horizontal="center" vertical="center" wrapText="1"/>
    </xf>
    <xf numFmtId="0" fontId="4" fillId="2" borderId="66" xfId="2" applyFont="1" applyFill="1" applyBorder="1" applyAlignment="1" applyProtection="1">
      <alignment horizontal="center" vertical="center" wrapText="1"/>
    </xf>
    <xf numFmtId="0" fontId="3" fillId="4" borderId="0" xfId="2" applyFont="1" applyFill="1" applyBorder="1" applyAlignment="1" applyProtection="1">
      <alignment horizontal="center" vertical="center" wrapText="1"/>
    </xf>
    <xf numFmtId="0" fontId="6" fillId="3" borderId="61" xfId="2" applyFont="1" applyFill="1" applyBorder="1" applyAlignment="1" applyProtection="1">
      <alignment horizontal="center" vertical="center" wrapText="1"/>
    </xf>
    <xf numFmtId="0" fontId="6" fillId="3" borderId="15" xfId="2" applyFont="1" applyFill="1" applyBorder="1" applyAlignment="1" applyProtection="1">
      <alignment horizontal="center" vertical="center" wrapText="1"/>
    </xf>
    <xf numFmtId="0" fontId="6" fillId="3" borderId="39" xfId="2" applyFont="1" applyFill="1" applyBorder="1" applyAlignment="1" applyProtection="1">
      <alignment horizontal="center" vertical="center" wrapText="1"/>
    </xf>
    <xf numFmtId="0" fontId="8" fillId="0" borderId="10" xfId="0" applyFont="1" applyBorder="1" applyAlignment="1" applyProtection="1">
      <alignment horizontal="center"/>
    </xf>
    <xf numFmtId="0" fontId="8" fillId="0" borderId="37" xfId="0" applyFont="1" applyBorder="1" applyAlignment="1" applyProtection="1">
      <alignment horizontal="center"/>
    </xf>
    <xf numFmtId="164" fontId="10" fillId="4" borderId="6" xfId="2" applyNumberFormat="1" applyFont="1" applyFill="1" applyBorder="1" applyAlignment="1" applyProtection="1">
      <alignment horizontal="center" vertical="center" wrapText="1"/>
    </xf>
    <xf numFmtId="164" fontId="10" fillId="4" borderId="7" xfId="2" applyNumberFormat="1" applyFont="1" applyFill="1" applyBorder="1" applyAlignment="1" applyProtection="1">
      <alignment horizontal="center" vertical="center" wrapText="1"/>
    </xf>
    <xf numFmtId="164" fontId="10" fillId="4" borderId="5" xfId="2" applyNumberFormat="1" applyFont="1" applyFill="1" applyBorder="1" applyAlignment="1" applyProtection="1">
      <alignment horizontal="center" vertical="center" wrapText="1"/>
    </xf>
    <xf numFmtId="0" fontId="4" fillId="2" borderId="3" xfId="2" applyFont="1" applyFill="1" applyBorder="1" applyAlignment="1" applyProtection="1">
      <alignment horizontal="center" vertical="center" wrapText="1"/>
    </xf>
    <xf numFmtId="0" fontId="12" fillId="7" borderId="4" xfId="2" applyFont="1" applyFill="1" applyBorder="1" applyAlignment="1" applyProtection="1">
      <alignment horizontal="center" vertical="center" wrapText="1"/>
    </xf>
    <xf numFmtId="0" fontId="12" fillId="7" borderId="10" xfId="2" applyFont="1" applyFill="1" applyBorder="1" applyAlignment="1" applyProtection="1">
      <alignment horizontal="center" vertical="center" wrapText="1"/>
    </xf>
    <xf numFmtId="0" fontId="12" fillId="7" borderId="37" xfId="2" applyFont="1" applyFill="1" applyBorder="1" applyAlignment="1" applyProtection="1">
      <alignment horizontal="center" vertical="center" wrapText="1"/>
    </xf>
    <xf numFmtId="0" fontId="12" fillId="7" borderId="12" xfId="2" applyFont="1" applyFill="1" applyBorder="1" applyAlignment="1" applyProtection="1">
      <alignment horizontal="center" vertical="center" wrapText="1"/>
    </xf>
    <xf numFmtId="0" fontId="12" fillId="7" borderId="13" xfId="2" applyFont="1" applyFill="1" applyBorder="1" applyAlignment="1" applyProtection="1">
      <alignment horizontal="center" vertical="center" wrapText="1"/>
    </xf>
    <xf numFmtId="0" fontId="12" fillId="7" borderId="26" xfId="2" applyFont="1" applyFill="1" applyBorder="1" applyAlignment="1" applyProtection="1">
      <alignment horizontal="center" vertical="center" wrapText="1"/>
    </xf>
    <xf numFmtId="0" fontId="9" fillId="4" borderId="38" xfId="0" applyFont="1" applyFill="1" applyBorder="1" applyAlignment="1" applyProtection="1">
      <alignment horizontal="center" vertical="center" wrapText="1"/>
    </xf>
    <xf numFmtId="0" fontId="9" fillId="4" borderId="40" xfId="0" applyFont="1" applyFill="1" applyBorder="1" applyAlignment="1" applyProtection="1">
      <alignment horizontal="center" vertical="center" wrapText="1"/>
    </xf>
    <xf numFmtId="164" fontId="12" fillId="7" borderId="6" xfId="2" applyNumberFormat="1" applyFont="1" applyFill="1" applyBorder="1" applyAlignment="1" applyProtection="1">
      <alignment horizontal="center" vertical="center" wrapText="1"/>
    </xf>
    <xf numFmtId="164" fontId="12" fillId="7" borderId="5" xfId="2" applyNumberFormat="1" applyFont="1" applyFill="1" applyBorder="1" applyAlignment="1" applyProtection="1">
      <alignment horizontal="center" vertical="center" wrapText="1"/>
    </xf>
    <xf numFmtId="0" fontId="9" fillId="4" borderId="6" xfId="0" applyFont="1" applyFill="1" applyBorder="1" applyAlignment="1" applyProtection="1">
      <alignment horizontal="center" vertical="center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5" xfId="0" applyFont="1" applyFill="1" applyBorder="1" applyAlignment="1" applyProtection="1">
      <alignment horizontal="center" vertical="center" wrapText="1"/>
    </xf>
    <xf numFmtId="0" fontId="16" fillId="8" borderId="3" xfId="2" applyFont="1" applyFill="1" applyBorder="1" applyAlignment="1" applyProtection="1">
      <alignment horizontal="center" vertical="center" wrapText="1"/>
    </xf>
    <xf numFmtId="0" fontId="16" fillId="8" borderId="15" xfId="2" applyFont="1" applyFill="1" applyBorder="1" applyAlignment="1" applyProtection="1">
      <alignment horizontal="center" vertical="center" wrapText="1"/>
    </xf>
    <xf numFmtId="0" fontId="16" fillId="8" borderId="39" xfId="2" applyFont="1" applyFill="1" applyBorder="1" applyAlignment="1" applyProtection="1">
      <alignment horizontal="center" vertical="center" wrapText="1"/>
    </xf>
    <xf numFmtId="0" fontId="9" fillId="4" borderId="11" xfId="0" applyFont="1" applyFill="1" applyBorder="1" applyAlignment="1" applyProtection="1">
      <alignment horizontal="center" vertical="center" wrapText="1"/>
    </xf>
    <xf numFmtId="0" fontId="6" fillId="3" borderId="4" xfId="2" applyFont="1" applyFill="1" applyBorder="1" applyAlignment="1" applyProtection="1">
      <alignment horizontal="center" vertical="center" wrapText="1"/>
    </xf>
    <xf numFmtId="0" fontId="6" fillId="3" borderId="10" xfId="2" applyFont="1" applyFill="1" applyBorder="1" applyAlignment="1" applyProtection="1">
      <alignment horizontal="center" vertical="center" wrapText="1"/>
    </xf>
    <xf numFmtId="0" fontId="6" fillId="3" borderId="37" xfId="2" applyFont="1" applyFill="1" applyBorder="1" applyAlignment="1" applyProtection="1">
      <alignment horizontal="center" vertical="center" wrapText="1"/>
    </xf>
    <xf numFmtId="0" fontId="9" fillId="4" borderId="18" xfId="0" applyFont="1" applyFill="1" applyBorder="1" applyAlignment="1" applyProtection="1">
      <alignment horizontal="center" vertical="center" wrapText="1"/>
    </xf>
    <xf numFmtId="0" fontId="9" fillId="4" borderId="62" xfId="0" applyFont="1" applyFill="1" applyBorder="1" applyAlignment="1" applyProtection="1">
      <alignment horizontal="center" vertical="center" wrapText="1"/>
    </xf>
    <xf numFmtId="0" fontId="2" fillId="2" borderId="6" xfId="2" applyFont="1" applyFill="1" applyBorder="1" applyAlignment="1" applyProtection="1">
      <alignment horizontal="center" vertical="center" wrapText="1"/>
    </xf>
    <xf numFmtId="0" fontId="2" fillId="2" borderId="7" xfId="2" applyFont="1" applyFill="1" applyBorder="1" applyAlignment="1" applyProtection="1">
      <alignment horizontal="center" vertical="center" wrapText="1"/>
    </xf>
    <xf numFmtId="0" fontId="4" fillId="2" borderId="54" xfId="2" applyFont="1" applyFill="1" applyBorder="1" applyAlignment="1" applyProtection="1">
      <alignment horizontal="center" vertical="center" wrapText="1"/>
    </xf>
    <xf numFmtId="0" fontId="4" fillId="2" borderId="63" xfId="2" applyFont="1" applyFill="1" applyBorder="1" applyAlignment="1" applyProtection="1">
      <alignment horizontal="center" vertical="center" wrapText="1"/>
    </xf>
    <xf numFmtId="0" fontId="4" fillId="2" borderId="14" xfId="2" applyFont="1" applyFill="1" applyBorder="1" applyAlignment="1" applyProtection="1">
      <alignment horizontal="center" vertical="center" wrapText="1"/>
    </xf>
    <xf numFmtId="0" fontId="3" fillId="4" borderId="12" xfId="2" applyFont="1" applyFill="1" applyBorder="1" applyAlignment="1" applyProtection="1">
      <alignment horizontal="center" vertical="center" wrapText="1"/>
    </xf>
    <xf numFmtId="0" fontId="3" fillId="4" borderId="13" xfId="2" applyFont="1" applyFill="1" applyBorder="1" applyAlignment="1" applyProtection="1">
      <alignment horizontal="center" vertical="center" wrapText="1"/>
    </xf>
  </cellXfs>
  <cellStyles count="7">
    <cellStyle name="Migliaia" xfId="1" builtinId="3"/>
    <cellStyle name="Migliaia 2" xfId="4"/>
    <cellStyle name="Migliaia 2 2" xfId="6"/>
    <cellStyle name="Migliaia 3" xfId="5"/>
    <cellStyle name="Normale" xfId="0" builtinId="0"/>
    <cellStyle name="Normale 2" xfId="2"/>
    <cellStyle name="Valuta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4"/>
  <sheetViews>
    <sheetView tabSelected="1" zoomScale="55" zoomScaleNormal="55" workbookViewId="0">
      <selection activeCell="C117" sqref="C117"/>
    </sheetView>
  </sheetViews>
  <sheetFormatPr defaultRowHeight="14.5" x14ac:dyDescent="0.35"/>
  <cols>
    <col min="1" max="1" width="12" style="12" customWidth="1"/>
    <col min="2" max="2" width="35.7265625" style="12" customWidth="1"/>
    <col min="3" max="3" width="53.6328125" style="12" customWidth="1"/>
    <col min="4" max="4" width="60.54296875" style="12" customWidth="1"/>
    <col min="5" max="5" width="45.7265625" style="12" customWidth="1"/>
    <col min="6" max="6" width="40.7265625" style="12" customWidth="1"/>
    <col min="7" max="7" width="15.453125" style="12" customWidth="1"/>
    <col min="8" max="8" width="22.7265625" style="14" customWidth="1"/>
    <col min="9" max="9" width="14.54296875" style="12" bestFit="1" customWidth="1"/>
    <col min="10" max="10" width="13.81640625" style="12" customWidth="1"/>
    <col min="11" max="11" width="10.08984375" style="12" bestFit="1" customWidth="1"/>
    <col min="12" max="16384" width="8.7265625" style="12"/>
  </cols>
  <sheetData>
    <row r="1" spans="1:15" ht="44.5" customHeight="1" x14ac:dyDescent="0.35">
      <c r="D1" s="13" t="s">
        <v>63</v>
      </c>
    </row>
    <row r="2" spans="1:15" ht="15" thickBot="1" x14ac:dyDescent="0.4"/>
    <row r="3" spans="1:15" ht="46" customHeight="1" thickBot="1" x14ac:dyDescent="0.4">
      <c r="A3" s="15" t="s">
        <v>4</v>
      </c>
      <c r="B3" s="142" t="s">
        <v>64</v>
      </c>
      <c r="C3" s="143"/>
      <c r="D3" s="143"/>
      <c r="E3" s="143"/>
      <c r="F3" s="144"/>
      <c r="G3" s="16"/>
      <c r="H3" s="16"/>
      <c r="I3" s="16"/>
      <c r="J3" s="16"/>
      <c r="K3" s="17"/>
      <c r="L3" s="17"/>
      <c r="M3" s="17"/>
      <c r="N3" s="17"/>
      <c r="O3" s="17"/>
    </row>
    <row r="4" spans="1:15" ht="21" customHeight="1" thickBot="1" x14ac:dyDescent="0.4">
      <c r="A4" s="145" t="s">
        <v>7</v>
      </c>
      <c r="B4" s="18" t="s">
        <v>0</v>
      </c>
      <c r="C4" s="19" t="s">
        <v>1</v>
      </c>
      <c r="D4" s="20" t="s">
        <v>5</v>
      </c>
      <c r="E4" s="21" t="s">
        <v>2</v>
      </c>
      <c r="F4" s="147" t="s">
        <v>15</v>
      </c>
      <c r="G4" s="16" t="s">
        <v>13</v>
      </c>
      <c r="H4" s="16"/>
      <c r="I4" s="16"/>
      <c r="J4" s="16"/>
      <c r="K4" s="17"/>
      <c r="L4" s="17"/>
      <c r="M4" s="17"/>
      <c r="N4" s="17"/>
      <c r="O4" s="17"/>
    </row>
    <row r="5" spans="1:15" ht="25.5" customHeight="1" thickBot="1" x14ac:dyDescent="0.4">
      <c r="A5" s="110"/>
      <c r="B5" s="149" t="s">
        <v>65</v>
      </c>
      <c r="C5" s="150"/>
      <c r="D5" s="150"/>
      <c r="E5" s="151"/>
      <c r="F5" s="148"/>
      <c r="G5" s="16"/>
      <c r="H5" s="16"/>
      <c r="I5" s="16"/>
      <c r="J5" s="16"/>
      <c r="K5" s="22"/>
      <c r="L5" s="17"/>
      <c r="M5" s="17"/>
      <c r="N5" s="17"/>
      <c r="O5" s="17"/>
    </row>
    <row r="6" spans="1:15" ht="30" customHeight="1" x14ac:dyDescent="0.35">
      <c r="A6" s="110"/>
      <c r="B6" s="23">
        <v>963</v>
      </c>
      <c r="C6" s="24" t="s">
        <v>16</v>
      </c>
      <c r="D6" s="1"/>
      <c r="E6" s="25">
        <f>(B6*D6)</f>
        <v>0</v>
      </c>
      <c r="F6" s="121" t="str">
        <f>IF(E13&lt;=H13,"OK","ERRORE")</f>
        <v>OK</v>
      </c>
      <c r="G6" s="16">
        <f>I13</f>
        <v>1</v>
      </c>
      <c r="H6" s="16"/>
      <c r="I6" s="16"/>
      <c r="J6" s="16"/>
      <c r="K6" s="22"/>
      <c r="L6" s="17"/>
      <c r="M6" s="17"/>
      <c r="N6" s="17"/>
      <c r="O6" s="17"/>
    </row>
    <row r="7" spans="1:15" ht="30.5" customHeight="1" x14ac:dyDescent="0.35">
      <c r="A7" s="110"/>
      <c r="B7" s="26">
        <v>2</v>
      </c>
      <c r="C7" s="27" t="s">
        <v>17</v>
      </c>
      <c r="D7" s="2"/>
      <c r="E7" s="28">
        <f t="shared" ref="E7:E12" si="0">(B7*D7)</f>
        <v>0</v>
      </c>
      <c r="F7" s="122"/>
      <c r="G7" s="16"/>
      <c r="H7" s="16"/>
      <c r="I7" s="16"/>
      <c r="J7" s="16"/>
      <c r="K7" s="17"/>
      <c r="L7" s="17"/>
      <c r="M7" s="17"/>
      <c r="N7" s="17"/>
      <c r="O7" s="17"/>
    </row>
    <row r="8" spans="1:15" ht="30.5" customHeight="1" x14ac:dyDescent="0.35">
      <c r="A8" s="110"/>
      <c r="B8" s="26">
        <v>2</v>
      </c>
      <c r="C8" s="27" t="s">
        <v>18</v>
      </c>
      <c r="D8" s="2"/>
      <c r="E8" s="28">
        <f t="shared" si="0"/>
        <v>0</v>
      </c>
      <c r="F8" s="122"/>
      <c r="G8" s="16"/>
      <c r="H8" s="16"/>
      <c r="I8" s="16"/>
      <c r="J8" s="16"/>
      <c r="K8" s="17"/>
      <c r="L8" s="17"/>
      <c r="M8" s="17"/>
      <c r="N8" s="17"/>
      <c r="O8" s="17"/>
    </row>
    <row r="9" spans="1:15" ht="31.5" customHeight="1" x14ac:dyDescent="0.35">
      <c r="A9" s="110"/>
      <c r="B9" s="29">
        <v>2</v>
      </c>
      <c r="C9" s="30" t="s">
        <v>19</v>
      </c>
      <c r="D9" s="2"/>
      <c r="E9" s="31">
        <f t="shared" si="0"/>
        <v>0</v>
      </c>
      <c r="F9" s="122"/>
      <c r="G9" s="16"/>
      <c r="H9" s="16"/>
      <c r="I9" s="16"/>
      <c r="J9" s="16"/>
      <c r="K9" s="17"/>
      <c r="L9" s="17"/>
      <c r="M9" s="17"/>
      <c r="N9" s="17"/>
      <c r="O9" s="17"/>
    </row>
    <row r="10" spans="1:15" ht="31" customHeight="1" x14ac:dyDescent="0.35">
      <c r="A10" s="110"/>
      <c r="B10" s="29">
        <v>2</v>
      </c>
      <c r="C10" s="30" t="s">
        <v>20</v>
      </c>
      <c r="D10" s="2"/>
      <c r="E10" s="31">
        <f t="shared" si="0"/>
        <v>0</v>
      </c>
      <c r="F10" s="122"/>
      <c r="G10" s="16"/>
      <c r="H10" s="16" t="s">
        <v>11</v>
      </c>
      <c r="I10" s="16" t="s">
        <v>12</v>
      </c>
      <c r="J10" s="16" t="s">
        <v>10</v>
      </c>
      <c r="K10" s="16"/>
      <c r="L10" s="16"/>
      <c r="M10" s="16"/>
      <c r="N10" s="16"/>
      <c r="O10" s="16"/>
    </row>
    <row r="11" spans="1:15" ht="30" customHeight="1" x14ac:dyDescent="0.35">
      <c r="A11" s="110"/>
      <c r="B11" s="29">
        <v>3</v>
      </c>
      <c r="C11" s="30" t="s">
        <v>21</v>
      </c>
      <c r="D11" s="2"/>
      <c r="E11" s="31">
        <f t="shared" si="0"/>
        <v>0</v>
      </c>
      <c r="F11" s="122"/>
      <c r="G11" s="16"/>
      <c r="H11" s="16"/>
      <c r="I11" s="16"/>
      <c r="J11" s="16"/>
      <c r="K11" s="16"/>
      <c r="L11" s="16"/>
      <c r="M11" s="16"/>
      <c r="N11" s="16"/>
      <c r="O11" s="16"/>
    </row>
    <row r="12" spans="1:15" ht="29.5" customHeight="1" thickBot="1" x14ac:dyDescent="0.4">
      <c r="A12" s="110"/>
      <c r="B12" s="29">
        <v>3</v>
      </c>
      <c r="C12" s="30" t="s">
        <v>22</v>
      </c>
      <c r="D12" s="2"/>
      <c r="E12" s="32">
        <f t="shared" si="0"/>
        <v>0</v>
      </c>
      <c r="F12" s="122"/>
      <c r="G12" s="16"/>
      <c r="H12" s="16"/>
      <c r="I12" s="16"/>
      <c r="J12" s="16"/>
      <c r="K12" s="16"/>
      <c r="L12" s="16"/>
      <c r="M12" s="16"/>
      <c r="N12" s="16"/>
      <c r="O12" s="16"/>
    </row>
    <row r="13" spans="1:15" ht="22.5" customHeight="1" thickBot="1" x14ac:dyDescent="0.4">
      <c r="A13" s="146"/>
      <c r="B13" s="152" t="s">
        <v>30</v>
      </c>
      <c r="C13" s="153"/>
      <c r="D13" s="153"/>
      <c r="E13" s="33">
        <f>(E6+E7+E8+E9+E10+E11+E12)</f>
        <v>0</v>
      </c>
      <c r="F13" s="123"/>
      <c r="G13" s="16"/>
      <c r="H13" s="16">
        <f>M13</f>
        <v>2270</v>
      </c>
      <c r="I13" s="16">
        <f>(H13-E13)/H13*J13</f>
        <v>1</v>
      </c>
      <c r="J13" s="16">
        <v>1</v>
      </c>
      <c r="K13" s="16"/>
      <c r="L13" s="16"/>
      <c r="M13" s="16">
        <v>2270</v>
      </c>
      <c r="N13" s="16"/>
      <c r="O13" s="16"/>
    </row>
    <row r="14" spans="1:15" ht="23" customHeight="1" thickBot="1" x14ac:dyDescent="0.4">
      <c r="A14" s="89" t="s">
        <v>6</v>
      </c>
      <c r="B14" s="124" t="s">
        <v>58</v>
      </c>
      <c r="C14" s="91"/>
      <c r="D14" s="91"/>
      <c r="E14" s="91"/>
      <c r="F14" s="92"/>
      <c r="G14" s="16"/>
      <c r="H14" s="16"/>
      <c r="I14" s="16"/>
      <c r="J14" s="16"/>
      <c r="K14" s="16"/>
      <c r="L14" s="16"/>
      <c r="M14" s="16"/>
      <c r="N14" s="16"/>
      <c r="O14" s="16"/>
    </row>
    <row r="15" spans="1:15" ht="26" customHeight="1" thickBot="1" x14ac:dyDescent="0.4">
      <c r="A15" s="93"/>
      <c r="B15" s="34">
        <v>3654</v>
      </c>
      <c r="C15" s="27" t="s">
        <v>32</v>
      </c>
      <c r="D15" s="3"/>
      <c r="E15" s="36">
        <f>B15*D15</f>
        <v>0</v>
      </c>
      <c r="F15" s="37" t="str">
        <f>IF(E15&lt;=H15,"OK","ERRORE")</f>
        <v>OK</v>
      </c>
      <c r="G15" s="16">
        <f>I15</f>
        <v>1.5</v>
      </c>
      <c r="H15" s="16">
        <f>M15</f>
        <v>1645</v>
      </c>
      <c r="I15" s="16">
        <f t="shared" ref="I15:I16" si="1">(H15-E15)/H15*J15</f>
        <v>1.5</v>
      </c>
      <c r="J15" s="16">
        <v>1.5</v>
      </c>
      <c r="K15" s="16"/>
      <c r="L15" s="16"/>
      <c r="M15" s="16">
        <v>1645</v>
      </c>
      <c r="N15" s="16"/>
      <c r="O15" s="16"/>
    </row>
    <row r="16" spans="1:15" ht="26.5" customHeight="1" thickBot="1" x14ac:dyDescent="0.4">
      <c r="A16" s="93"/>
      <c r="B16" s="34">
        <v>210</v>
      </c>
      <c r="C16" s="27" t="s">
        <v>33</v>
      </c>
      <c r="D16" s="3"/>
      <c r="E16" s="36">
        <f t="shared" ref="E16:E17" si="2">B16*D16</f>
        <v>0</v>
      </c>
      <c r="F16" s="38" t="str">
        <f t="shared" ref="F16:F17" si="3">IF(E16&lt;=H16,"OK","ERRORE")</f>
        <v>OK</v>
      </c>
      <c r="G16" s="16">
        <f>I16</f>
        <v>1</v>
      </c>
      <c r="H16" s="16">
        <f>M16</f>
        <v>53</v>
      </c>
      <c r="I16" s="16">
        <f t="shared" si="1"/>
        <v>1</v>
      </c>
      <c r="J16" s="16">
        <v>1</v>
      </c>
      <c r="K16" s="16"/>
      <c r="L16" s="16"/>
      <c r="M16" s="16">
        <v>53</v>
      </c>
      <c r="N16" s="16"/>
      <c r="O16" s="16"/>
    </row>
    <row r="17" spans="1:15" ht="26" customHeight="1" thickBot="1" x14ac:dyDescent="0.4">
      <c r="A17" s="93"/>
      <c r="B17" s="39">
        <v>336</v>
      </c>
      <c r="C17" s="27" t="s">
        <v>34</v>
      </c>
      <c r="D17" s="3"/>
      <c r="E17" s="36">
        <f t="shared" si="2"/>
        <v>0</v>
      </c>
      <c r="F17" s="40" t="str">
        <f t="shared" si="3"/>
        <v>OK</v>
      </c>
      <c r="G17" s="16">
        <f>I17</f>
        <v>1</v>
      </c>
      <c r="H17" s="16">
        <f>M17</f>
        <v>125</v>
      </c>
      <c r="I17" s="16">
        <f>(H17-E17)/H17*J17</f>
        <v>1</v>
      </c>
      <c r="J17" s="16">
        <v>1</v>
      </c>
      <c r="K17" s="16"/>
      <c r="L17" s="16"/>
      <c r="M17" s="16">
        <v>125</v>
      </c>
      <c r="N17" s="16"/>
      <c r="O17" s="16"/>
    </row>
    <row r="18" spans="1:15" ht="21" customHeight="1" thickBot="1" x14ac:dyDescent="0.4">
      <c r="A18" s="93"/>
      <c r="B18" s="124" t="s">
        <v>59</v>
      </c>
      <c r="C18" s="91"/>
      <c r="D18" s="91"/>
      <c r="E18" s="91"/>
      <c r="F18" s="92"/>
      <c r="G18" s="16"/>
      <c r="H18" s="16"/>
      <c r="I18" s="16"/>
      <c r="J18" s="16"/>
      <c r="K18" s="16"/>
      <c r="L18" s="16"/>
      <c r="M18" s="16"/>
      <c r="N18" s="16"/>
      <c r="O18" s="16"/>
    </row>
    <row r="19" spans="1:15" ht="30" customHeight="1" thickBot="1" x14ac:dyDescent="0.4">
      <c r="A19" s="93"/>
      <c r="B19" s="41">
        <v>12789</v>
      </c>
      <c r="C19" s="27" t="s">
        <v>35</v>
      </c>
      <c r="D19" s="4"/>
      <c r="E19" s="36">
        <f>(B19*D19)</f>
        <v>0</v>
      </c>
      <c r="F19" s="37" t="str">
        <f>IF(E19&lt;=H19,"OK","ERRORE")</f>
        <v>OK</v>
      </c>
      <c r="G19" s="16">
        <f>I19</f>
        <v>1.5</v>
      </c>
      <c r="H19" s="16">
        <f>M19</f>
        <v>5756</v>
      </c>
      <c r="I19" s="16">
        <f t="shared" ref="I19:I46" si="4">(H19-E19)/H19*J19</f>
        <v>1.5</v>
      </c>
      <c r="J19" s="16">
        <v>1.5</v>
      </c>
      <c r="K19" s="16"/>
      <c r="L19" s="16"/>
      <c r="M19" s="16">
        <v>5756</v>
      </c>
      <c r="N19" s="16"/>
      <c r="O19" s="16"/>
    </row>
    <row r="20" spans="1:15" ht="31" customHeight="1" thickBot="1" x14ac:dyDescent="0.4">
      <c r="A20" s="93"/>
      <c r="B20" s="41">
        <v>736</v>
      </c>
      <c r="C20" s="27" t="s">
        <v>36</v>
      </c>
      <c r="D20" s="4"/>
      <c r="E20" s="36">
        <f t="shared" ref="E20:E21" si="5">(B20*D20)</f>
        <v>0</v>
      </c>
      <c r="F20" s="38" t="str">
        <f>IF(E20&lt;=H20,"OK","ERRORE")</f>
        <v>OK</v>
      </c>
      <c r="G20" s="16">
        <f>I20</f>
        <v>1</v>
      </c>
      <c r="H20" s="16">
        <f>M20</f>
        <v>184</v>
      </c>
      <c r="I20" s="16">
        <f>(H20-E20)/H20*J20</f>
        <v>1</v>
      </c>
      <c r="J20" s="16">
        <v>1</v>
      </c>
      <c r="K20" s="16"/>
      <c r="L20" s="16"/>
      <c r="M20" s="16">
        <v>184</v>
      </c>
      <c r="N20" s="16"/>
      <c r="O20" s="16"/>
    </row>
    <row r="21" spans="1:15" ht="29" customHeight="1" thickBot="1" x14ac:dyDescent="0.4">
      <c r="A21" s="93"/>
      <c r="B21" s="42">
        <v>1176</v>
      </c>
      <c r="C21" s="43" t="s">
        <v>37</v>
      </c>
      <c r="D21" s="5"/>
      <c r="E21" s="36">
        <f t="shared" si="5"/>
        <v>0</v>
      </c>
      <c r="F21" s="40" t="str">
        <f>IF(E21&lt;=H21,"OK","ERRORE")</f>
        <v>OK</v>
      </c>
      <c r="G21" s="16">
        <f>I21</f>
        <v>1</v>
      </c>
      <c r="H21" s="16">
        <f>M21</f>
        <v>436</v>
      </c>
      <c r="I21" s="16">
        <f t="shared" si="4"/>
        <v>1</v>
      </c>
      <c r="J21" s="16">
        <v>1</v>
      </c>
      <c r="K21" s="44"/>
      <c r="L21" s="16"/>
      <c r="M21" s="16">
        <v>436</v>
      </c>
      <c r="N21" s="16"/>
      <c r="O21" s="16"/>
    </row>
    <row r="22" spans="1:15" ht="21" customHeight="1" thickBot="1" x14ac:dyDescent="0.4">
      <c r="A22" s="141"/>
      <c r="B22" s="124" t="s">
        <v>60</v>
      </c>
      <c r="C22" s="91"/>
      <c r="D22" s="91"/>
      <c r="E22" s="91"/>
      <c r="F22" s="92"/>
      <c r="G22" s="16"/>
      <c r="H22" s="16"/>
      <c r="I22" s="16"/>
      <c r="J22" s="16"/>
      <c r="K22" s="16"/>
      <c r="L22" s="16"/>
      <c r="M22" s="16"/>
      <c r="N22" s="16"/>
      <c r="O22" s="16"/>
    </row>
    <row r="23" spans="1:15" ht="30" customHeight="1" thickBot="1" x14ac:dyDescent="0.4">
      <c r="A23" s="93"/>
      <c r="B23" s="45">
        <v>8221</v>
      </c>
      <c r="C23" s="46" t="s">
        <v>35</v>
      </c>
      <c r="D23" s="6"/>
      <c r="E23" s="36">
        <f t="shared" ref="E23:E24" si="6">(B23*D23)</f>
        <v>0</v>
      </c>
      <c r="F23" s="37" t="str">
        <f>IF(E23&lt;=H23,"OK","ERRORE")</f>
        <v>OK</v>
      </c>
      <c r="G23" s="16">
        <f>I23</f>
        <v>1.5</v>
      </c>
      <c r="H23" s="16">
        <f>M23</f>
        <v>3700</v>
      </c>
      <c r="I23" s="16">
        <f t="shared" si="4"/>
        <v>1.5</v>
      </c>
      <c r="J23" s="16">
        <v>1.5</v>
      </c>
      <c r="K23" s="44"/>
      <c r="L23" s="16"/>
      <c r="M23" s="16">
        <v>3700</v>
      </c>
      <c r="N23" s="16"/>
      <c r="O23" s="16"/>
    </row>
    <row r="24" spans="1:15" ht="30" customHeight="1" thickBot="1" x14ac:dyDescent="0.4">
      <c r="A24" s="93"/>
      <c r="B24" s="41">
        <v>473</v>
      </c>
      <c r="C24" s="27" t="s">
        <v>38</v>
      </c>
      <c r="D24" s="6"/>
      <c r="E24" s="36">
        <f t="shared" si="6"/>
        <v>0</v>
      </c>
      <c r="F24" s="38" t="str">
        <f t="shared" ref="F24" si="7">IF(E24&lt;=H24,"OK","ERRORE")</f>
        <v>OK</v>
      </c>
      <c r="G24" s="16">
        <f t="shared" ref="G24:G25" si="8">I24</f>
        <v>1</v>
      </c>
      <c r="H24" s="16">
        <f t="shared" ref="H24:H25" si="9">M24</f>
        <v>119</v>
      </c>
      <c r="I24" s="16">
        <f t="shared" si="4"/>
        <v>1</v>
      </c>
      <c r="J24" s="16">
        <v>1</v>
      </c>
      <c r="K24" s="44"/>
      <c r="L24" s="16"/>
      <c r="M24" s="16">
        <v>119</v>
      </c>
      <c r="N24" s="16"/>
      <c r="O24" s="16"/>
    </row>
    <row r="25" spans="1:15" ht="30" customHeight="1" thickBot="1" x14ac:dyDescent="0.4">
      <c r="A25" s="90"/>
      <c r="B25" s="47">
        <v>756</v>
      </c>
      <c r="C25" s="48" t="s">
        <v>39</v>
      </c>
      <c r="D25" s="7"/>
      <c r="E25" s="36">
        <f>(B25*D25)</f>
        <v>0</v>
      </c>
      <c r="F25" s="40" t="str">
        <f>IF(E25&lt;=H25,"OK","ERRORE")</f>
        <v>OK</v>
      </c>
      <c r="G25" s="16">
        <f t="shared" si="8"/>
        <v>1</v>
      </c>
      <c r="H25" s="16">
        <f t="shared" si="9"/>
        <v>280</v>
      </c>
      <c r="I25" s="16">
        <f t="shared" si="4"/>
        <v>1</v>
      </c>
      <c r="J25" s="16">
        <v>1</v>
      </c>
      <c r="K25" s="44"/>
      <c r="L25" s="16"/>
      <c r="M25" s="16">
        <v>280</v>
      </c>
      <c r="N25" s="16"/>
      <c r="O25" s="16"/>
    </row>
    <row r="26" spans="1:15" ht="23" customHeight="1" thickBot="1" x14ac:dyDescent="0.4">
      <c r="A26" s="89" t="s">
        <v>8</v>
      </c>
      <c r="B26" s="124" t="s">
        <v>40</v>
      </c>
      <c r="C26" s="91"/>
      <c r="D26" s="91"/>
      <c r="E26" s="91"/>
      <c r="F26" s="92"/>
      <c r="G26" s="16"/>
      <c r="H26" s="16"/>
      <c r="I26" s="16"/>
      <c r="J26" s="16"/>
      <c r="K26" s="16"/>
      <c r="L26" s="16"/>
      <c r="M26" s="16"/>
      <c r="N26" s="16"/>
      <c r="O26" s="16"/>
    </row>
    <row r="27" spans="1:15" ht="30.5" customHeight="1" thickBot="1" x14ac:dyDescent="0.4">
      <c r="A27" s="93"/>
      <c r="B27" s="41">
        <v>7612</v>
      </c>
      <c r="C27" s="27" t="s">
        <v>35</v>
      </c>
      <c r="D27" s="4"/>
      <c r="E27" s="36">
        <f t="shared" ref="E27:E28" si="10">(B27*D27)</f>
        <v>0</v>
      </c>
      <c r="F27" s="37" t="str">
        <f>IF(E27&lt;=H27,"OK","ERRORE")</f>
        <v>OK</v>
      </c>
      <c r="G27" s="16">
        <f>I27</f>
        <v>2</v>
      </c>
      <c r="H27" s="16">
        <f>M27</f>
        <v>20553</v>
      </c>
      <c r="I27" s="16">
        <f t="shared" si="4"/>
        <v>2</v>
      </c>
      <c r="J27" s="16">
        <v>2</v>
      </c>
      <c r="K27" s="16"/>
      <c r="L27" s="16"/>
      <c r="M27" s="16">
        <v>20553</v>
      </c>
      <c r="N27" s="16"/>
      <c r="O27" s="16"/>
    </row>
    <row r="28" spans="1:15" ht="30.5" customHeight="1" thickBot="1" x14ac:dyDescent="0.4">
      <c r="A28" s="93"/>
      <c r="B28" s="41">
        <v>439</v>
      </c>
      <c r="C28" s="27" t="s">
        <v>36</v>
      </c>
      <c r="D28" s="4"/>
      <c r="E28" s="36">
        <f t="shared" si="10"/>
        <v>0</v>
      </c>
      <c r="F28" s="38" t="str">
        <f t="shared" ref="F28:F29" si="11">IF(E28&lt;=H28,"OK","ERRORE")</f>
        <v>OK</v>
      </c>
      <c r="G28" s="16">
        <f>I28</f>
        <v>1</v>
      </c>
      <c r="H28" s="16">
        <f>M28</f>
        <v>830</v>
      </c>
      <c r="I28" s="16">
        <f t="shared" si="4"/>
        <v>1</v>
      </c>
      <c r="J28" s="16">
        <v>1</v>
      </c>
      <c r="K28" s="16"/>
      <c r="L28" s="16"/>
      <c r="M28" s="16">
        <v>830</v>
      </c>
      <c r="N28" s="16"/>
      <c r="O28" s="16"/>
    </row>
    <row r="29" spans="1:15" ht="30.5" customHeight="1" thickBot="1" x14ac:dyDescent="0.4">
      <c r="A29" s="93"/>
      <c r="B29" s="41">
        <v>700</v>
      </c>
      <c r="C29" s="27" t="s">
        <v>37</v>
      </c>
      <c r="D29" s="4"/>
      <c r="E29" s="36">
        <f>(B29*D29)</f>
        <v>0</v>
      </c>
      <c r="F29" s="40" t="str">
        <f t="shared" si="11"/>
        <v>OK</v>
      </c>
      <c r="G29" s="16">
        <f>I29</f>
        <v>1</v>
      </c>
      <c r="H29" s="16">
        <f>M29</f>
        <v>1495</v>
      </c>
      <c r="I29" s="16">
        <f t="shared" si="4"/>
        <v>1</v>
      </c>
      <c r="J29" s="16">
        <v>1</v>
      </c>
      <c r="K29" s="16"/>
      <c r="L29" s="16"/>
      <c r="M29" s="16">
        <v>1495</v>
      </c>
      <c r="N29" s="16"/>
      <c r="O29" s="16"/>
    </row>
    <row r="30" spans="1:15" ht="21" customHeight="1" thickBot="1" x14ac:dyDescent="0.4">
      <c r="A30" s="93"/>
      <c r="B30" s="124" t="s">
        <v>41</v>
      </c>
      <c r="C30" s="91"/>
      <c r="D30" s="91"/>
      <c r="E30" s="91"/>
      <c r="F30" s="92"/>
      <c r="G30" s="16"/>
      <c r="H30" s="16"/>
      <c r="I30" s="16"/>
      <c r="J30" s="16"/>
      <c r="K30" s="16"/>
      <c r="L30" s="16"/>
      <c r="M30" s="16"/>
      <c r="N30" s="16"/>
      <c r="O30" s="16"/>
    </row>
    <row r="31" spans="1:15" ht="30.5" customHeight="1" thickBot="1" x14ac:dyDescent="0.4">
      <c r="A31" s="93"/>
      <c r="B31" s="41">
        <v>4872</v>
      </c>
      <c r="C31" s="27" t="s">
        <v>35</v>
      </c>
      <c r="D31" s="4"/>
      <c r="E31" s="36">
        <f t="shared" ref="E31:E32" si="12">(D31*B31)</f>
        <v>0</v>
      </c>
      <c r="F31" s="37" t="str">
        <f>IF(E31&lt;=H31,"OK","ERRORE")</f>
        <v>OK</v>
      </c>
      <c r="G31" s="16">
        <f t="shared" ref="G31:G32" si="13">I31</f>
        <v>1.5</v>
      </c>
      <c r="H31" s="16">
        <f>M31</f>
        <v>13155</v>
      </c>
      <c r="I31" s="16">
        <f t="shared" si="4"/>
        <v>1.5</v>
      </c>
      <c r="J31" s="16">
        <v>1.5</v>
      </c>
      <c r="K31" s="16"/>
      <c r="L31" s="16"/>
      <c r="M31" s="16">
        <v>13155</v>
      </c>
      <c r="N31" s="16"/>
      <c r="O31" s="16"/>
    </row>
    <row r="32" spans="1:15" ht="31" customHeight="1" thickBot="1" x14ac:dyDescent="0.4">
      <c r="A32" s="93"/>
      <c r="B32" s="41">
        <v>280</v>
      </c>
      <c r="C32" s="27" t="s">
        <v>36</v>
      </c>
      <c r="D32" s="4"/>
      <c r="E32" s="36">
        <f t="shared" si="12"/>
        <v>0</v>
      </c>
      <c r="F32" s="38" t="str">
        <f t="shared" ref="F32" si="14">IF(E32&lt;=H32,"OK","ERRORE")</f>
        <v>OK</v>
      </c>
      <c r="G32" s="16">
        <f t="shared" si="13"/>
        <v>1</v>
      </c>
      <c r="H32" s="16">
        <f>M32</f>
        <v>530</v>
      </c>
      <c r="I32" s="16">
        <f t="shared" si="4"/>
        <v>1</v>
      </c>
      <c r="J32" s="16">
        <v>1</v>
      </c>
      <c r="K32" s="16"/>
      <c r="L32" s="16"/>
      <c r="M32" s="16">
        <v>530</v>
      </c>
      <c r="N32" s="16"/>
      <c r="O32" s="16"/>
    </row>
    <row r="33" spans="1:15" ht="30.5" customHeight="1" thickBot="1" x14ac:dyDescent="0.4">
      <c r="A33" s="93"/>
      <c r="B33" s="42">
        <v>448</v>
      </c>
      <c r="C33" s="43" t="s">
        <v>66</v>
      </c>
      <c r="D33" s="5"/>
      <c r="E33" s="49">
        <f>(D33*B33)</f>
        <v>0</v>
      </c>
      <c r="F33" s="40" t="str">
        <f>IF(E33&lt;=H33,"OK","ERRORE")</f>
        <v>OK</v>
      </c>
      <c r="G33" s="16">
        <f>I33</f>
        <v>1</v>
      </c>
      <c r="H33" s="16">
        <f>M33</f>
        <v>955</v>
      </c>
      <c r="I33" s="16">
        <f t="shared" si="4"/>
        <v>1</v>
      </c>
      <c r="J33" s="16">
        <v>1</v>
      </c>
      <c r="K33" s="16"/>
      <c r="L33" s="16"/>
      <c r="M33" s="16">
        <v>955</v>
      </c>
      <c r="N33" s="16"/>
      <c r="O33" s="16"/>
    </row>
    <row r="34" spans="1:15" ht="23" customHeight="1" thickBot="1" x14ac:dyDescent="0.4">
      <c r="A34" s="50"/>
      <c r="B34" s="124" t="s">
        <v>52</v>
      </c>
      <c r="C34" s="91"/>
      <c r="D34" s="91"/>
      <c r="E34" s="91"/>
      <c r="F34" s="92"/>
      <c r="G34" s="16"/>
      <c r="H34" s="16"/>
      <c r="I34" s="16"/>
      <c r="J34" s="16"/>
      <c r="K34" s="16"/>
      <c r="L34" s="16"/>
      <c r="M34" s="16"/>
      <c r="N34" s="16"/>
      <c r="O34" s="16"/>
    </row>
    <row r="35" spans="1:15" ht="30.5" customHeight="1" thickBot="1" x14ac:dyDescent="0.4">
      <c r="A35" s="50"/>
      <c r="B35" s="43">
        <v>14351</v>
      </c>
      <c r="C35" s="43" t="s">
        <v>51</v>
      </c>
      <c r="D35" s="8"/>
      <c r="E35" s="49">
        <f t="shared" ref="E35" si="15">(D35*B35)</f>
        <v>0</v>
      </c>
      <c r="F35" s="36" t="str">
        <f t="shared" ref="F35" si="16">IF(E35&lt;=H35,"OK","ERRORE")</f>
        <v>OK</v>
      </c>
      <c r="G35" s="16">
        <f>J35</f>
        <v>1</v>
      </c>
      <c r="H35" s="16">
        <f>M35</f>
        <v>7894</v>
      </c>
      <c r="I35" s="16">
        <f t="shared" si="4"/>
        <v>1</v>
      </c>
      <c r="J35" s="16">
        <v>1</v>
      </c>
      <c r="K35" s="16"/>
      <c r="L35" s="16"/>
      <c r="M35" s="16">
        <v>7894</v>
      </c>
      <c r="N35" s="16"/>
      <c r="O35" s="16"/>
    </row>
    <row r="36" spans="1:15" ht="22.5" customHeight="1" thickBot="1" x14ac:dyDescent="0.4">
      <c r="A36" s="89" t="s">
        <v>9</v>
      </c>
      <c r="B36" s="124" t="s">
        <v>24</v>
      </c>
      <c r="C36" s="91"/>
      <c r="D36" s="91"/>
      <c r="E36" s="91"/>
      <c r="F36" s="92"/>
      <c r="G36" s="16"/>
      <c r="H36" s="16"/>
      <c r="I36" s="16"/>
      <c r="J36" s="16"/>
      <c r="K36" s="16"/>
      <c r="L36" s="16"/>
      <c r="M36" s="16"/>
      <c r="N36" s="16"/>
      <c r="O36" s="16"/>
    </row>
    <row r="37" spans="1:15" ht="30" customHeight="1" thickBot="1" x14ac:dyDescent="0.4">
      <c r="A37" s="93"/>
      <c r="B37" s="42">
        <v>3882</v>
      </c>
      <c r="C37" s="43" t="s">
        <v>23</v>
      </c>
      <c r="D37" s="8"/>
      <c r="E37" s="49">
        <f>(B37*D37)</f>
        <v>0</v>
      </c>
      <c r="F37" s="36" t="str">
        <f>IF(E37&lt;=H37,"OK","ERRORE")</f>
        <v>OK</v>
      </c>
      <c r="G37" s="16">
        <f>I37</f>
        <v>1.5</v>
      </c>
      <c r="H37" s="16">
        <f>M37</f>
        <v>15971</v>
      </c>
      <c r="I37" s="16">
        <f t="shared" si="4"/>
        <v>1.5</v>
      </c>
      <c r="J37" s="16">
        <v>1.5</v>
      </c>
      <c r="K37" s="16"/>
      <c r="L37" s="16"/>
      <c r="M37" s="16">
        <v>15971</v>
      </c>
      <c r="N37" s="16"/>
      <c r="O37" s="16"/>
    </row>
    <row r="38" spans="1:15" ht="25.5" customHeight="1" thickBot="1" x14ac:dyDescent="0.4">
      <c r="A38" s="93"/>
      <c r="B38" s="124" t="s">
        <v>53</v>
      </c>
      <c r="C38" s="91"/>
      <c r="D38" s="91"/>
      <c r="E38" s="91"/>
      <c r="F38" s="92"/>
      <c r="G38" s="16"/>
      <c r="H38" s="16"/>
      <c r="I38" s="16"/>
      <c r="J38" s="16"/>
      <c r="K38" s="16"/>
      <c r="L38" s="16"/>
      <c r="M38" s="16"/>
      <c r="N38" s="16"/>
      <c r="O38" s="16"/>
    </row>
    <row r="39" spans="1:15" ht="30" customHeight="1" thickBot="1" x14ac:dyDescent="0.4">
      <c r="A39" s="90"/>
      <c r="B39" s="51">
        <v>3882</v>
      </c>
      <c r="C39" s="48" t="s">
        <v>51</v>
      </c>
      <c r="D39" s="8"/>
      <c r="E39" s="36">
        <f t="shared" ref="E39" si="17">(B39*D39)</f>
        <v>0</v>
      </c>
      <c r="F39" s="36" t="str">
        <f t="shared" ref="F39" si="18">IF(E39&lt;=H39,"OK","ERRORE")</f>
        <v>OK</v>
      </c>
      <c r="G39" s="16">
        <f>I39</f>
        <v>1</v>
      </c>
      <c r="H39" s="16">
        <f>M39</f>
        <v>3338.52</v>
      </c>
      <c r="I39" s="16">
        <f t="shared" si="4"/>
        <v>1</v>
      </c>
      <c r="J39" s="16">
        <v>1</v>
      </c>
      <c r="K39" s="16"/>
      <c r="L39" s="16"/>
      <c r="M39" s="16">
        <f>(B39*0.86)</f>
        <v>3338.52</v>
      </c>
      <c r="N39" s="16"/>
      <c r="O39" s="16"/>
    </row>
    <row r="40" spans="1:15" ht="20" customHeight="1" thickBot="1" x14ac:dyDescent="0.4">
      <c r="A40" s="131" t="s">
        <v>25</v>
      </c>
      <c r="B40" s="124" t="s">
        <v>50</v>
      </c>
      <c r="C40" s="91"/>
      <c r="D40" s="91"/>
      <c r="E40" s="91"/>
      <c r="F40" s="92"/>
      <c r="G40" s="16"/>
      <c r="H40" s="16"/>
      <c r="I40" s="16"/>
      <c r="J40" s="16"/>
      <c r="K40" s="16"/>
      <c r="L40" s="16"/>
      <c r="M40" s="16"/>
      <c r="N40" s="16"/>
      <c r="O40" s="16"/>
    </row>
    <row r="41" spans="1:15" ht="30.5" customHeight="1" thickBot="1" x14ac:dyDescent="0.4">
      <c r="A41" s="132"/>
      <c r="B41" s="52">
        <v>400</v>
      </c>
      <c r="C41" s="53" t="s">
        <v>51</v>
      </c>
      <c r="D41" s="9"/>
      <c r="E41" s="36">
        <f>(B41*D41)</f>
        <v>0</v>
      </c>
      <c r="F41" s="36" t="str">
        <f>IF(E41&lt;=H41,"OK","ERRORE")</f>
        <v>OK</v>
      </c>
      <c r="G41" s="16">
        <f>I41</f>
        <v>1.5</v>
      </c>
      <c r="H41" s="16">
        <f>M41</f>
        <v>4000</v>
      </c>
      <c r="I41" s="16">
        <f t="shared" si="4"/>
        <v>1.5</v>
      </c>
      <c r="J41" s="16">
        <v>1.5</v>
      </c>
      <c r="K41" s="16"/>
      <c r="L41" s="16"/>
      <c r="M41" s="16">
        <v>4000</v>
      </c>
      <c r="N41" s="16"/>
      <c r="O41" s="16"/>
    </row>
    <row r="42" spans="1:15" ht="20.5" customHeight="1" thickBot="1" x14ac:dyDescent="0.4">
      <c r="A42" s="135" t="s">
        <v>26</v>
      </c>
      <c r="B42" s="124" t="s">
        <v>28</v>
      </c>
      <c r="C42" s="91"/>
      <c r="D42" s="91"/>
      <c r="E42" s="91"/>
      <c r="F42" s="92"/>
      <c r="G42" s="16"/>
      <c r="H42" s="16"/>
      <c r="I42" s="16"/>
      <c r="J42" s="16"/>
      <c r="K42" s="16"/>
      <c r="L42" s="16"/>
      <c r="M42" s="16"/>
      <c r="N42" s="16"/>
      <c r="O42" s="16"/>
    </row>
    <row r="43" spans="1:15" ht="31.5" customHeight="1" thickBot="1" x14ac:dyDescent="0.4">
      <c r="A43" s="137"/>
      <c r="B43" s="54">
        <v>245</v>
      </c>
      <c r="C43" s="55" t="s">
        <v>27</v>
      </c>
      <c r="D43" s="10"/>
      <c r="E43" s="36">
        <f>(B43*D43)</f>
        <v>0</v>
      </c>
      <c r="F43" s="36" t="str">
        <f>IF(E43&lt;=H43,"OK","ERRORE")</f>
        <v>OK</v>
      </c>
      <c r="G43" s="16">
        <f>I43</f>
        <v>2</v>
      </c>
      <c r="H43" s="16">
        <f>M43</f>
        <v>3840</v>
      </c>
      <c r="I43" s="16">
        <f t="shared" si="4"/>
        <v>2</v>
      </c>
      <c r="J43" s="16">
        <v>2</v>
      </c>
      <c r="K43" s="16"/>
      <c r="L43" s="16"/>
      <c r="M43" s="16">
        <v>3840</v>
      </c>
      <c r="N43" s="16"/>
      <c r="O43" s="16"/>
    </row>
    <row r="44" spans="1:15" ht="20.5" customHeight="1" thickBot="1" x14ac:dyDescent="0.4">
      <c r="A44" s="135" t="s">
        <v>46</v>
      </c>
      <c r="B44" s="124" t="s">
        <v>47</v>
      </c>
      <c r="C44" s="91"/>
      <c r="D44" s="91"/>
      <c r="E44" s="91"/>
      <c r="F44" s="92"/>
      <c r="G44" s="16"/>
      <c r="H44" s="16"/>
      <c r="I44" s="16"/>
      <c r="J44" s="16"/>
      <c r="K44" s="16"/>
      <c r="L44" s="16"/>
      <c r="M44" s="16"/>
      <c r="N44" s="16"/>
      <c r="O44" s="16"/>
    </row>
    <row r="45" spans="1:15" ht="29.5" customHeight="1" thickBot="1" x14ac:dyDescent="0.4">
      <c r="A45" s="136"/>
      <c r="B45" s="56">
        <v>20500</v>
      </c>
      <c r="C45" s="57" t="s">
        <v>48</v>
      </c>
      <c r="D45" s="11"/>
      <c r="E45" s="36">
        <f>B45*D45</f>
        <v>0</v>
      </c>
      <c r="F45" s="49" t="str">
        <f t="shared" ref="F45:F46" si="19">IF(E45&lt;=H45,"OK","ERRORE")</f>
        <v>OK</v>
      </c>
      <c r="G45" s="16">
        <f>I45</f>
        <v>2</v>
      </c>
      <c r="H45" s="16">
        <f>M45</f>
        <v>6150</v>
      </c>
      <c r="I45" s="16">
        <f t="shared" si="4"/>
        <v>2</v>
      </c>
      <c r="J45" s="16">
        <v>2</v>
      </c>
      <c r="K45" s="16"/>
      <c r="L45" s="16"/>
      <c r="M45" s="16">
        <f>(0.3*B45)</f>
        <v>6150</v>
      </c>
      <c r="N45" s="16"/>
      <c r="O45" s="16"/>
    </row>
    <row r="46" spans="1:15" ht="30.5" customHeight="1" thickBot="1" x14ac:dyDescent="0.4">
      <c r="A46" s="137"/>
      <c r="B46" s="58">
        <v>40500</v>
      </c>
      <c r="C46" s="55" t="s">
        <v>49</v>
      </c>
      <c r="D46" s="10"/>
      <c r="E46" s="36">
        <f>B46*D46</f>
        <v>0</v>
      </c>
      <c r="F46" s="40" t="str">
        <f t="shared" si="19"/>
        <v>OK</v>
      </c>
      <c r="G46" s="16">
        <f>I46</f>
        <v>2</v>
      </c>
      <c r="H46" s="16">
        <f>M46</f>
        <v>4050</v>
      </c>
      <c r="I46" s="16">
        <f t="shared" si="4"/>
        <v>2</v>
      </c>
      <c r="J46" s="16">
        <v>2</v>
      </c>
      <c r="K46" s="16"/>
      <c r="L46" s="16"/>
      <c r="M46" s="16">
        <f>(0.1*B46)</f>
        <v>4050</v>
      </c>
      <c r="N46" s="16"/>
      <c r="O46" s="16"/>
    </row>
    <row r="47" spans="1:15" ht="25.5" customHeight="1" x14ac:dyDescent="0.35">
      <c r="A47" s="125" t="s">
        <v>54</v>
      </c>
      <c r="B47" s="126"/>
      <c r="C47" s="126"/>
      <c r="D47" s="127"/>
      <c r="E47" s="133">
        <f>(E13+E15+E16+E17+E19+E20+E21+E23+E24+E25+E27+E28+E29+E31+E32+E33+E35+E37+E39+E41+E43+E45+E46)</f>
        <v>0</v>
      </c>
      <c r="F47" s="127" t="s">
        <v>14</v>
      </c>
      <c r="G47" s="16">
        <f>(G6+G15+G16+G17+G19+G20+G21+G23+G24+G25+G27+G28+G29+G31+G32+G33+G35+G37+G39+G41+G43+G45+G46)</f>
        <v>30</v>
      </c>
      <c r="H47" s="16"/>
      <c r="I47" s="16"/>
      <c r="J47" s="16"/>
      <c r="K47" s="17"/>
      <c r="L47" s="17"/>
      <c r="M47" s="17"/>
      <c r="N47" s="17"/>
      <c r="O47" s="17"/>
    </row>
    <row r="48" spans="1:15" ht="25.5" customHeight="1" thickBot="1" x14ac:dyDescent="0.4">
      <c r="A48" s="128"/>
      <c r="B48" s="129"/>
      <c r="C48" s="129"/>
      <c r="D48" s="130"/>
      <c r="E48" s="134"/>
      <c r="F48" s="130"/>
      <c r="G48" s="16"/>
      <c r="H48" s="16">
        <f>H13+H15+H16+H17+H19+H20+H21+H23+H24+H25+H27+H28+H29+H31+H32+H33+H35+H37+H39+H41+H43+H45+H46</f>
        <v>97329.52</v>
      </c>
      <c r="I48" s="16"/>
      <c r="J48" s="16">
        <f>J13+J15+J16+J17+J19+J20+J21+J23+J24+J25+J27+J28+J29+J31+J32+J33+J35+J37+J39+J41+J43+J45+J46</f>
        <v>30</v>
      </c>
      <c r="K48" s="17"/>
      <c r="L48" s="17"/>
      <c r="M48" s="17"/>
      <c r="N48" s="17"/>
      <c r="O48" s="17"/>
    </row>
    <row r="49" spans="1:10" ht="25.5" customHeight="1" thickBot="1" x14ac:dyDescent="0.5">
      <c r="A49" s="59"/>
      <c r="B49" s="138" t="s">
        <v>62</v>
      </c>
      <c r="C49" s="139"/>
      <c r="D49" s="139"/>
      <c r="E49" s="140"/>
      <c r="F49" s="60"/>
      <c r="G49" s="16"/>
      <c r="H49" s="16"/>
      <c r="I49" s="16"/>
      <c r="J49" s="16"/>
    </row>
    <row r="50" spans="1:10" ht="25.5" customHeight="1" thickBot="1" x14ac:dyDescent="0.4">
      <c r="A50" s="61" t="s">
        <v>4</v>
      </c>
      <c r="B50" s="62" t="s">
        <v>31</v>
      </c>
      <c r="C50" s="116" t="s">
        <v>42</v>
      </c>
      <c r="D50" s="117"/>
      <c r="E50" s="118"/>
      <c r="F50" s="63"/>
      <c r="G50" s="16"/>
      <c r="H50" s="16"/>
      <c r="I50" s="16"/>
      <c r="J50" s="16"/>
    </row>
    <row r="51" spans="1:10" ht="48.5" customHeight="1" thickBot="1" x14ac:dyDescent="0.5">
      <c r="A51" s="109" t="s">
        <v>7</v>
      </c>
      <c r="B51" s="18" t="s">
        <v>0</v>
      </c>
      <c r="C51" s="19" t="s">
        <v>1</v>
      </c>
      <c r="D51" s="20" t="s">
        <v>5</v>
      </c>
      <c r="E51" s="64" t="s">
        <v>2</v>
      </c>
      <c r="F51" s="60"/>
      <c r="G51" s="60"/>
      <c r="H51" s="60"/>
      <c r="I51" s="60"/>
    </row>
    <row r="52" spans="1:10" ht="40" customHeight="1" thickBot="1" x14ac:dyDescent="0.5">
      <c r="A52" s="110"/>
      <c r="B52" s="112" t="s">
        <v>3</v>
      </c>
      <c r="C52" s="113"/>
      <c r="D52" s="113"/>
      <c r="E52" s="114"/>
      <c r="F52" s="60"/>
      <c r="G52" s="60"/>
      <c r="H52" s="60"/>
      <c r="I52" s="60"/>
    </row>
    <row r="53" spans="1:10" ht="29.5" customHeight="1" x14ac:dyDescent="0.45">
      <c r="A53" s="110"/>
      <c r="B53" s="65">
        <v>412</v>
      </c>
      <c r="C53" s="65" t="s">
        <v>16</v>
      </c>
      <c r="D53" s="66">
        <f>2.8/1.22</f>
        <v>2.2950819672131146</v>
      </c>
      <c r="E53" s="67">
        <f>(B53*D53)</f>
        <v>945.5737704918032</v>
      </c>
      <c r="F53" s="60"/>
      <c r="G53" s="60"/>
      <c r="H53" s="60"/>
      <c r="I53" s="60"/>
    </row>
    <row r="54" spans="1:10" ht="31" customHeight="1" x14ac:dyDescent="0.45">
      <c r="A54" s="110"/>
      <c r="B54" s="27">
        <v>1</v>
      </c>
      <c r="C54" s="27" t="s">
        <v>17</v>
      </c>
      <c r="D54" s="66">
        <f>2.9/1.22</f>
        <v>2.377049180327869</v>
      </c>
      <c r="E54" s="67">
        <f t="shared" ref="E54:E59" si="20">(B54*D54)</f>
        <v>2.377049180327869</v>
      </c>
      <c r="F54" s="63"/>
      <c r="H54" s="60"/>
      <c r="I54" s="60"/>
    </row>
    <row r="55" spans="1:10" ht="24" customHeight="1" x14ac:dyDescent="0.35">
      <c r="A55" s="110"/>
      <c r="B55" s="27">
        <v>1</v>
      </c>
      <c r="C55" s="27" t="s">
        <v>18</v>
      </c>
      <c r="D55" s="66">
        <f>3.8/1.22</f>
        <v>3.1147540983606556</v>
      </c>
      <c r="E55" s="67">
        <f t="shared" si="20"/>
        <v>3.1147540983606556</v>
      </c>
      <c r="H55" s="68"/>
    </row>
    <row r="56" spans="1:10" ht="22.5" customHeight="1" x14ac:dyDescent="0.35">
      <c r="A56" s="110"/>
      <c r="B56" s="30">
        <v>1</v>
      </c>
      <c r="C56" s="30" t="s">
        <v>19</v>
      </c>
      <c r="D56" s="66">
        <f>4.8/1.22</f>
        <v>3.9344262295081966</v>
      </c>
      <c r="E56" s="67">
        <f t="shared" si="20"/>
        <v>3.9344262295081966</v>
      </c>
      <c r="H56" s="12"/>
    </row>
    <row r="57" spans="1:10" ht="22.5" customHeight="1" x14ac:dyDescent="0.35">
      <c r="A57" s="110"/>
      <c r="B57" s="30">
        <v>1</v>
      </c>
      <c r="C57" s="30" t="s">
        <v>20</v>
      </c>
      <c r="D57" s="66">
        <f>5.6/1.22</f>
        <v>4.5901639344262293</v>
      </c>
      <c r="E57" s="67">
        <f t="shared" si="20"/>
        <v>4.5901639344262293</v>
      </c>
      <c r="H57" s="12"/>
    </row>
    <row r="58" spans="1:10" ht="25" customHeight="1" x14ac:dyDescent="0.35">
      <c r="A58" s="110"/>
      <c r="B58" s="30">
        <v>1</v>
      </c>
      <c r="C58" s="30" t="s">
        <v>21</v>
      </c>
      <c r="D58" s="66">
        <f>6.2/1.22</f>
        <v>5.081967213114754</v>
      </c>
      <c r="E58" s="67">
        <f t="shared" si="20"/>
        <v>5.081967213114754</v>
      </c>
      <c r="H58" s="12"/>
    </row>
    <row r="59" spans="1:10" ht="22.5" customHeight="1" x14ac:dyDescent="0.35">
      <c r="A59" s="110"/>
      <c r="B59" s="30">
        <v>1</v>
      </c>
      <c r="C59" s="30" t="s">
        <v>22</v>
      </c>
      <c r="D59" s="66">
        <f>6.5/1.22</f>
        <v>5.3278688524590168</v>
      </c>
      <c r="E59" s="67">
        <f t="shared" si="20"/>
        <v>5.3278688524590168</v>
      </c>
      <c r="H59" s="12"/>
    </row>
    <row r="60" spans="1:10" ht="29.5" customHeight="1" thickBot="1" x14ac:dyDescent="0.4">
      <c r="A60" s="111"/>
      <c r="B60" s="115" t="s">
        <v>30</v>
      </c>
      <c r="C60" s="115"/>
      <c r="D60" s="115"/>
      <c r="E60" s="69">
        <f>(E53+E54+E55+E56+E57+E58+E59)</f>
        <v>969.99999999999989</v>
      </c>
      <c r="H60" s="12"/>
    </row>
    <row r="61" spans="1:10" ht="24.5" customHeight="1" x14ac:dyDescent="0.35">
      <c r="A61" s="89" t="s">
        <v>6</v>
      </c>
      <c r="B61" s="100" t="s">
        <v>61</v>
      </c>
      <c r="C61" s="101"/>
      <c r="D61" s="101"/>
      <c r="E61" s="102"/>
      <c r="H61" s="12"/>
    </row>
    <row r="62" spans="1:10" ht="25.5" customHeight="1" x14ac:dyDescent="0.35">
      <c r="A62" s="93"/>
      <c r="B62" s="34">
        <v>1566</v>
      </c>
      <c r="C62" s="27" t="s">
        <v>32</v>
      </c>
      <c r="D62" s="35">
        <f>0.55/1.22</f>
        <v>0.4508196721311476</v>
      </c>
      <c r="E62" s="70">
        <f t="shared" ref="E62:E63" si="21">(D62*B62)</f>
        <v>705.98360655737713</v>
      </c>
      <c r="H62" s="12"/>
    </row>
    <row r="63" spans="1:10" ht="25.5" customHeight="1" x14ac:dyDescent="0.35">
      <c r="A63" s="93"/>
      <c r="B63" s="34">
        <v>90</v>
      </c>
      <c r="C63" s="27" t="s">
        <v>33</v>
      </c>
      <c r="D63" s="35">
        <f>0.3/1.22</f>
        <v>0.24590163934426229</v>
      </c>
      <c r="E63" s="70">
        <f t="shared" si="21"/>
        <v>22.131147540983605</v>
      </c>
      <c r="H63" s="12"/>
    </row>
    <row r="64" spans="1:10" ht="23" customHeight="1" x14ac:dyDescent="0.35">
      <c r="A64" s="93"/>
      <c r="B64" s="39">
        <v>144</v>
      </c>
      <c r="C64" s="27" t="s">
        <v>34</v>
      </c>
      <c r="D64" s="35">
        <f>0.45/1.22</f>
        <v>0.36885245901639346</v>
      </c>
      <c r="E64" s="70">
        <f>(D64*B64)</f>
        <v>53.114754098360656</v>
      </c>
      <c r="H64" s="12"/>
    </row>
    <row r="65" spans="1:8" ht="25.5" customHeight="1" x14ac:dyDescent="0.35">
      <c r="A65" s="93"/>
      <c r="B65" s="103" t="s">
        <v>59</v>
      </c>
      <c r="C65" s="104"/>
      <c r="D65" s="104"/>
      <c r="E65" s="105"/>
      <c r="H65" s="12"/>
    </row>
    <row r="66" spans="1:8" ht="27" customHeight="1" x14ac:dyDescent="0.35">
      <c r="A66" s="93"/>
      <c r="B66" s="41">
        <v>5480</v>
      </c>
      <c r="C66" s="27" t="s">
        <v>35</v>
      </c>
      <c r="D66" s="35">
        <f>0.55/1.22</f>
        <v>0.4508196721311476</v>
      </c>
      <c r="E66" s="70">
        <f t="shared" ref="E66:E67" si="22">(B66*D66)</f>
        <v>2470.4918032786886</v>
      </c>
      <c r="H66" s="12"/>
    </row>
    <row r="67" spans="1:8" ht="26.5" customHeight="1" x14ac:dyDescent="0.35">
      <c r="A67" s="93"/>
      <c r="B67" s="41">
        <v>315</v>
      </c>
      <c r="C67" s="27" t="s">
        <v>36</v>
      </c>
      <c r="D67" s="35">
        <f>0.3/1.22</f>
        <v>0.24590163934426229</v>
      </c>
      <c r="E67" s="70">
        <f t="shared" si="22"/>
        <v>77.459016393442624</v>
      </c>
      <c r="H67" s="12"/>
    </row>
    <row r="68" spans="1:8" ht="22.5" customHeight="1" thickBot="1" x14ac:dyDescent="0.4">
      <c r="A68" s="93"/>
      <c r="B68" s="41">
        <v>504</v>
      </c>
      <c r="C68" s="27" t="s">
        <v>37</v>
      </c>
      <c r="D68" s="35">
        <f>0.45/1.22</f>
        <v>0.36885245901639346</v>
      </c>
      <c r="E68" s="70">
        <f>(B68*D68)</f>
        <v>185.90163934426229</v>
      </c>
      <c r="H68" s="12"/>
    </row>
    <row r="69" spans="1:8" ht="22.5" customHeight="1" x14ac:dyDescent="0.35">
      <c r="A69" s="93"/>
      <c r="B69" s="106" t="s">
        <v>60</v>
      </c>
      <c r="C69" s="107"/>
      <c r="D69" s="107"/>
      <c r="E69" s="108"/>
      <c r="H69" s="12"/>
    </row>
    <row r="70" spans="1:8" ht="29" customHeight="1" thickBot="1" x14ac:dyDescent="0.4">
      <c r="A70" s="93"/>
      <c r="B70" s="41">
        <v>3523</v>
      </c>
      <c r="C70" s="27" t="s">
        <v>35</v>
      </c>
      <c r="D70" s="35">
        <f>0.55/1.22</f>
        <v>0.4508196721311476</v>
      </c>
      <c r="E70" s="71">
        <f t="shared" ref="E70:E71" si="23">(B70*D70)</f>
        <v>1588.2377049180329</v>
      </c>
      <c r="H70" s="12"/>
    </row>
    <row r="71" spans="1:8" ht="25" customHeight="1" thickBot="1" x14ac:dyDescent="0.4">
      <c r="A71" s="93"/>
      <c r="B71" s="41">
        <v>203</v>
      </c>
      <c r="C71" s="27" t="s">
        <v>38</v>
      </c>
      <c r="D71" s="35">
        <f>0.3/1.22</f>
        <v>0.24590163934426229</v>
      </c>
      <c r="E71" s="71">
        <f t="shared" si="23"/>
        <v>49.918032786885242</v>
      </c>
      <c r="H71" s="12"/>
    </row>
    <row r="72" spans="1:8" ht="27.5" customHeight="1" thickBot="1" x14ac:dyDescent="0.4">
      <c r="A72" s="90"/>
      <c r="B72" s="47">
        <v>324</v>
      </c>
      <c r="C72" s="48" t="s">
        <v>39</v>
      </c>
      <c r="D72" s="35">
        <f>0.45/1.22</f>
        <v>0.36885245901639346</v>
      </c>
      <c r="E72" s="71">
        <f>(B72*D72)</f>
        <v>119.50819672131148</v>
      </c>
      <c r="H72" s="12"/>
    </row>
    <row r="73" spans="1:8" ht="26" customHeight="1" thickBot="1" x14ac:dyDescent="0.4">
      <c r="A73" s="93" t="s">
        <v>8</v>
      </c>
      <c r="B73" s="94" t="s">
        <v>40</v>
      </c>
      <c r="C73" s="91"/>
      <c r="D73" s="91"/>
      <c r="E73" s="92"/>
      <c r="H73" s="12"/>
    </row>
    <row r="74" spans="1:8" ht="25.5" customHeight="1" x14ac:dyDescent="0.35">
      <c r="A74" s="93"/>
      <c r="B74" s="41">
        <v>3262</v>
      </c>
      <c r="C74" s="27" t="s">
        <v>35</v>
      </c>
      <c r="D74" s="72">
        <f>3.3/1.22</f>
        <v>2.7049180327868854</v>
      </c>
      <c r="E74" s="70">
        <f t="shared" ref="E74:E75" si="24">(B74*D74)</f>
        <v>8823.4426229508208</v>
      </c>
      <c r="H74" s="12"/>
    </row>
    <row r="75" spans="1:8" ht="20" customHeight="1" x14ac:dyDescent="0.35">
      <c r="A75" s="93"/>
      <c r="B75" s="41">
        <v>187</v>
      </c>
      <c r="C75" s="27" t="s">
        <v>36</v>
      </c>
      <c r="D75" s="72">
        <f>2.3/1.22</f>
        <v>1.8852459016393441</v>
      </c>
      <c r="E75" s="70">
        <f t="shared" si="24"/>
        <v>352.54098360655735</v>
      </c>
      <c r="H75" s="12"/>
    </row>
    <row r="76" spans="1:8" ht="24.5" customHeight="1" x14ac:dyDescent="0.35">
      <c r="A76" s="93"/>
      <c r="B76" s="41">
        <v>300</v>
      </c>
      <c r="C76" s="27" t="s">
        <v>37</v>
      </c>
      <c r="D76" s="72">
        <f>2.6/1.22</f>
        <v>2.1311475409836067</v>
      </c>
      <c r="E76" s="70">
        <f>(B76*D76)</f>
        <v>639.34426229508199</v>
      </c>
      <c r="H76" s="12"/>
    </row>
    <row r="77" spans="1:8" ht="25.5" customHeight="1" x14ac:dyDescent="0.35">
      <c r="A77" s="93"/>
      <c r="B77" s="95" t="s">
        <v>41</v>
      </c>
      <c r="C77" s="96"/>
      <c r="D77" s="96"/>
      <c r="E77" s="97"/>
      <c r="H77" s="12"/>
    </row>
    <row r="78" spans="1:8" ht="22" customHeight="1" x14ac:dyDescent="0.35">
      <c r="A78" s="93"/>
      <c r="B78" s="41">
        <v>2088</v>
      </c>
      <c r="C78" s="27" t="s">
        <v>35</v>
      </c>
      <c r="D78" s="72">
        <f>3.3/1.22</f>
        <v>2.7049180327868854</v>
      </c>
      <c r="E78" s="70">
        <f t="shared" ref="E78:E79" si="25">(D78*B78)</f>
        <v>5647.868852459017</v>
      </c>
      <c r="H78" s="12"/>
    </row>
    <row r="79" spans="1:8" ht="23.5" customHeight="1" x14ac:dyDescent="0.35">
      <c r="A79" s="93"/>
      <c r="B79" s="41">
        <v>120</v>
      </c>
      <c r="C79" s="27" t="s">
        <v>36</v>
      </c>
      <c r="D79" s="72">
        <f>2.3/1.22</f>
        <v>1.8852459016393441</v>
      </c>
      <c r="E79" s="70">
        <f t="shared" si="25"/>
        <v>226.2295081967213</v>
      </c>
      <c r="H79" s="12"/>
    </row>
    <row r="80" spans="1:8" ht="22.5" customHeight="1" thickBot="1" x14ac:dyDescent="0.4">
      <c r="A80" s="93"/>
      <c r="B80" s="41">
        <v>192</v>
      </c>
      <c r="C80" s="27" t="s">
        <v>37</v>
      </c>
      <c r="D80" s="72">
        <f>2.6/1.22</f>
        <v>2.1311475409836067</v>
      </c>
      <c r="E80" s="70">
        <f>(D80*B80)</f>
        <v>409.18032786885249</v>
      </c>
      <c r="H80" s="12"/>
    </row>
    <row r="81" spans="1:8" ht="22.5" customHeight="1" x14ac:dyDescent="0.35">
      <c r="A81" s="50"/>
      <c r="B81" s="98" t="s">
        <v>52</v>
      </c>
      <c r="C81" s="98"/>
      <c r="D81" s="98"/>
      <c r="E81" s="99"/>
      <c r="H81" s="12"/>
    </row>
    <row r="82" spans="1:8" ht="22.5" customHeight="1" thickBot="1" x14ac:dyDescent="0.4">
      <c r="A82" s="50"/>
      <c r="B82" s="27">
        <v>6149</v>
      </c>
      <c r="C82" s="27" t="s">
        <v>51</v>
      </c>
      <c r="D82" s="72">
        <v>0.55000000000000004</v>
      </c>
      <c r="E82" s="73">
        <f>(B82*D82)</f>
        <v>3381.9500000000003</v>
      </c>
      <c r="H82" s="12"/>
    </row>
    <row r="83" spans="1:8" ht="26.5" customHeight="1" x14ac:dyDescent="0.35">
      <c r="A83" s="89" t="s">
        <v>9</v>
      </c>
      <c r="B83" s="98" t="s">
        <v>24</v>
      </c>
      <c r="C83" s="98"/>
      <c r="D83" s="98"/>
      <c r="E83" s="99"/>
      <c r="H83" s="12"/>
    </row>
    <row r="84" spans="1:8" ht="30.5" customHeight="1" thickBot="1" x14ac:dyDescent="0.4">
      <c r="A84" s="93"/>
      <c r="B84" s="47">
        <v>1663</v>
      </c>
      <c r="C84" s="48" t="s">
        <v>23</v>
      </c>
      <c r="D84" s="72">
        <f>5.4/1.22</f>
        <v>4.4262295081967213</v>
      </c>
      <c r="E84" s="74">
        <f>(B84*D84)</f>
        <v>7360.8196721311479</v>
      </c>
      <c r="H84" s="12"/>
    </row>
    <row r="85" spans="1:8" ht="30.5" customHeight="1" x14ac:dyDescent="0.35">
      <c r="A85" s="93"/>
      <c r="B85" s="98" t="s">
        <v>57</v>
      </c>
      <c r="C85" s="98"/>
      <c r="D85" s="98"/>
      <c r="E85" s="99"/>
      <c r="H85" s="12"/>
    </row>
    <row r="86" spans="1:8" ht="30.5" customHeight="1" thickBot="1" x14ac:dyDescent="0.4">
      <c r="A86" s="90"/>
      <c r="B86" s="47">
        <v>1663</v>
      </c>
      <c r="C86" s="48" t="s">
        <v>51</v>
      </c>
      <c r="D86" s="72">
        <v>0.86</v>
      </c>
      <c r="E86" s="75">
        <f>B86*D86</f>
        <v>1430.18</v>
      </c>
      <c r="H86" s="12"/>
    </row>
    <row r="87" spans="1:8" ht="27.5" customHeight="1" thickBot="1" x14ac:dyDescent="0.4">
      <c r="A87" s="89" t="s">
        <v>26</v>
      </c>
      <c r="B87" s="91" t="s">
        <v>28</v>
      </c>
      <c r="C87" s="91"/>
      <c r="D87" s="91"/>
      <c r="E87" s="92"/>
      <c r="H87" s="12"/>
    </row>
    <row r="88" spans="1:8" ht="28" customHeight="1" thickBot="1" x14ac:dyDescent="0.4">
      <c r="A88" s="90"/>
      <c r="B88" s="55">
        <v>105</v>
      </c>
      <c r="C88" s="55" t="s">
        <v>27</v>
      </c>
      <c r="D88" s="76">
        <f>20.55/1.22</f>
        <v>16.844262295081968</v>
      </c>
      <c r="E88" s="74">
        <f>(B88*D88)</f>
        <v>1768.6475409836066</v>
      </c>
      <c r="H88" s="12"/>
    </row>
    <row r="89" spans="1:8" ht="15" thickBot="1" x14ac:dyDescent="0.4">
      <c r="D89" s="77"/>
      <c r="E89" s="78"/>
      <c r="H89" s="12"/>
    </row>
    <row r="90" spans="1:8" ht="25.5" customHeight="1" thickBot="1" x14ac:dyDescent="0.4">
      <c r="D90" s="79" t="s">
        <v>56</v>
      </c>
      <c r="E90" s="80">
        <f>(E60+E62+E63+E64+E66+E67+E68+E70+E71+E72+E74+E75+E76+E78+E79+E80+E82+E84+E86+E88)</f>
        <v>36282.949672131152</v>
      </c>
      <c r="H90" s="12"/>
    </row>
    <row r="91" spans="1:8" ht="15" thickBot="1" x14ac:dyDescent="0.4">
      <c r="H91" s="12"/>
    </row>
    <row r="92" spans="1:8" ht="52.5" customHeight="1" thickBot="1" x14ac:dyDescent="0.4">
      <c r="D92" s="81" t="s">
        <v>29</v>
      </c>
      <c r="E92" s="82" t="str">
        <f>IF((E47+E90)&lt;=E94,"OK","ERRORE")</f>
        <v>OK</v>
      </c>
      <c r="H92" s="12"/>
    </row>
    <row r="93" spans="1:8" ht="15" thickBot="1" x14ac:dyDescent="0.4">
      <c r="H93" s="12"/>
    </row>
    <row r="94" spans="1:8" ht="28" customHeight="1" thickBot="1" x14ac:dyDescent="0.6">
      <c r="D94" s="83" t="s">
        <v>55</v>
      </c>
      <c r="E94" s="84">
        <f>(E90+H48)</f>
        <v>133612.46967213115</v>
      </c>
      <c r="H94" s="12"/>
    </row>
    <row r="102" spans="3:5" ht="15" thickBot="1" x14ac:dyDescent="0.4"/>
    <row r="103" spans="3:5" x14ac:dyDescent="0.35">
      <c r="C103" s="85" t="s">
        <v>43</v>
      </c>
      <c r="D103" s="119" t="s">
        <v>45</v>
      </c>
      <c r="E103" s="120"/>
    </row>
    <row r="104" spans="3:5" ht="15" thickBot="1" x14ac:dyDescent="0.4">
      <c r="C104" s="86" t="s">
        <v>44</v>
      </c>
      <c r="D104" s="87"/>
      <c r="E104" s="88"/>
    </row>
  </sheetData>
  <sheetProtection algorithmName="SHA-512" hashValue="5ioLtHNoPgC+P19v8XmWxq/JgliQEqE8NYwlI8wLfrm4+TgkajYWs3edRbgMiVt9ILSsR/A5z81HrdeChva/4A==" saltValue="/q2sA6Yw/86agFrVps8jDQ==" spinCount="100000" sheet="1" objects="1" scenarios="1"/>
  <mergeCells count="45">
    <mergeCell ref="B3:F3"/>
    <mergeCell ref="A4:A13"/>
    <mergeCell ref="F4:F5"/>
    <mergeCell ref="B5:E5"/>
    <mergeCell ref="B13:D13"/>
    <mergeCell ref="B49:E49"/>
    <mergeCell ref="A36:A39"/>
    <mergeCell ref="A14:A25"/>
    <mergeCell ref="A26:A33"/>
    <mergeCell ref="A42:A43"/>
    <mergeCell ref="B42:F42"/>
    <mergeCell ref="B40:F40"/>
    <mergeCell ref="B36:F36"/>
    <mergeCell ref="C50:E50"/>
    <mergeCell ref="D103:E103"/>
    <mergeCell ref="F6:F13"/>
    <mergeCell ref="B44:F44"/>
    <mergeCell ref="B30:F30"/>
    <mergeCell ref="B26:F26"/>
    <mergeCell ref="B18:F18"/>
    <mergeCell ref="B14:F14"/>
    <mergeCell ref="B22:F22"/>
    <mergeCell ref="B38:F38"/>
    <mergeCell ref="B34:F34"/>
    <mergeCell ref="A47:D48"/>
    <mergeCell ref="A40:A41"/>
    <mergeCell ref="E47:E48"/>
    <mergeCell ref="F47:F48"/>
    <mergeCell ref="A44:A46"/>
    <mergeCell ref="A61:A72"/>
    <mergeCell ref="B61:E61"/>
    <mergeCell ref="B65:E65"/>
    <mergeCell ref="B69:E69"/>
    <mergeCell ref="A51:A60"/>
    <mergeCell ref="B52:E52"/>
    <mergeCell ref="B60:D60"/>
    <mergeCell ref="A87:A88"/>
    <mergeCell ref="B87:E87"/>
    <mergeCell ref="A73:A80"/>
    <mergeCell ref="B73:E73"/>
    <mergeCell ref="B77:E77"/>
    <mergeCell ref="B83:E83"/>
    <mergeCell ref="B81:E81"/>
    <mergeCell ref="A83:A86"/>
    <mergeCell ref="B85:E8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csy</dc:creator>
  <cp:lastModifiedBy>csy</cp:lastModifiedBy>
  <dcterms:created xsi:type="dcterms:W3CDTF">2017-10-24T09:21:40Z</dcterms:created>
  <dcterms:modified xsi:type="dcterms:W3CDTF">2022-03-08T07:11:21Z</dcterms:modified>
</cp:coreProperties>
</file>