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aveExternalLinkValues="0" codeName="ThisWorkbook"/>
  <bookViews>
    <workbookView xWindow="732" yWindow="240" windowWidth="16608" windowHeight="9192" tabRatio="612" activeTab="2"/>
  </bookViews>
  <sheets>
    <sheet name="Prove NS" sheetId="8" r:id="rId1"/>
    <sheet name="Radioprotezione RX" sheetId="5" state="hidden" r:id="rId2"/>
    <sheet name="Prove AS" sheetId="14" r:id="rId3"/>
    <sheet name="Prove NP" sheetId="16" r:id="rId4"/>
    <sheet name="Prove AP" sheetId="17" r:id="rId5"/>
    <sheet name="Prove C" sheetId="18" r:id="rId6"/>
  </sheets>
  <externalReferences>
    <externalReference r:id="rId7"/>
  </externalReferences>
  <definedNames>
    <definedName name="_xlnm._FilterDatabase" localSheetId="4" hidden="1">'Prove AP'!$A$1:$K$4</definedName>
    <definedName name="_xlnm._FilterDatabase" localSheetId="2" hidden="1">'Prove AS'!$A$1:$K$4</definedName>
    <definedName name="_xlnm._FilterDatabase" localSheetId="5" hidden="1">'Prove C'!$A$1:$K$4</definedName>
    <definedName name="_xlnm._FilterDatabase" localSheetId="3" hidden="1">'Prove NP'!$A$1:$H$4</definedName>
    <definedName name="_xlnm._FilterDatabase" localSheetId="0" hidden="1">'Prove NS'!$A$1:$H$4</definedName>
    <definedName name="_xlnm.Print_Area" localSheetId="0">'Prove NS'!$A$1:$I$35</definedName>
    <definedName name="b" localSheetId="4">#REF!</definedName>
    <definedName name="b" localSheetId="2">#REF!</definedName>
    <definedName name="b" localSheetId="5">#REF!</definedName>
    <definedName name="b" localSheetId="3">#REF!</definedName>
    <definedName name="b">#REF!</definedName>
    <definedName name="misurato">'[1]matrice annuali'!$F$31</definedName>
    <definedName name="misuratoscopia">'[1]matrice annuali'!$F$39</definedName>
    <definedName name="RIEPILGO" localSheetId="4">#REF!</definedName>
    <definedName name="RIEPILGO" localSheetId="2">#REF!</definedName>
    <definedName name="RIEPILGO" localSheetId="5">#REF!</definedName>
    <definedName name="RIEPILGO" localSheetId="3">#REF!</definedName>
    <definedName name="RIEPILGO">#REF!</definedName>
    <definedName name="RIEPILOGO" localSheetId="4">#REF!</definedName>
    <definedName name="RIEPILOGO" localSheetId="2">#REF!</definedName>
    <definedName name="RIEPILOGO" localSheetId="5">#REF!</definedName>
    <definedName name="RIEPILOGO" localSheetId="3">#REF!</definedName>
    <definedName name="RIEPILOGO" localSheetId="0">#REF!</definedName>
    <definedName name="RIEPILOGO">#REF!</definedName>
  </definedNames>
  <calcPr calcId="145621"/>
</workbook>
</file>

<file path=xl/calcChain.xml><?xml version="1.0" encoding="utf-8"?>
<calcChain xmlns="http://schemas.openxmlformats.org/spreadsheetml/2006/main">
  <c r="J2" i="5" l="1"/>
  <c r="K2" i="5"/>
  <c r="L2" i="5"/>
  <c r="M2" i="5"/>
  <c r="N2" i="5"/>
  <c r="O2" i="5"/>
  <c r="P2" i="5"/>
  <c r="Q2" i="5"/>
  <c r="T2" i="5"/>
  <c r="U2" i="5"/>
  <c r="Y2" i="5"/>
  <c r="AK2" i="5"/>
  <c r="AL2" i="5"/>
  <c r="AN2" i="5"/>
  <c r="AP2" i="5"/>
  <c r="AQ2" i="5"/>
  <c r="AR2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133" i="5"/>
  <c r="H37" i="5"/>
  <c r="I37" i="5"/>
  <c r="J37" i="5"/>
  <c r="K37" i="5"/>
  <c r="H38" i="5"/>
  <c r="I38" i="5"/>
  <c r="J38" i="5"/>
  <c r="K38" i="5"/>
  <c r="H39" i="5"/>
  <c r="I39" i="5"/>
  <c r="J39" i="5"/>
  <c r="K39" i="5"/>
  <c r="H40" i="5"/>
  <c r="I40" i="5"/>
  <c r="K40" i="5"/>
  <c r="J40" i="5"/>
  <c r="H41" i="5"/>
  <c r="I41" i="5"/>
  <c r="J41" i="5"/>
  <c r="K41" i="5"/>
  <c r="H42" i="5"/>
  <c r="I42" i="5"/>
  <c r="J42" i="5"/>
  <c r="K42" i="5"/>
  <c r="H43" i="5"/>
  <c r="I43" i="5"/>
  <c r="J43" i="5"/>
  <c r="K43" i="5"/>
  <c r="H44" i="5"/>
  <c r="I44" i="5"/>
  <c r="J44" i="5"/>
  <c r="K44" i="5"/>
  <c r="H45" i="5"/>
  <c r="I45" i="5"/>
  <c r="K45" i="5"/>
  <c r="J45" i="5"/>
  <c r="H46" i="5"/>
  <c r="I46" i="5"/>
  <c r="K46" i="5"/>
  <c r="J46" i="5"/>
  <c r="H47" i="5"/>
  <c r="I47" i="5"/>
  <c r="K47" i="5"/>
  <c r="J47" i="5"/>
  <c r="H48" i="5"/>
  <c r="I48" i="5"/>
  <c r="K48" i="5"/>
  <c r="J48" i="5"/>
  <c r="H49" i="5"/>
  <c r="I49" i="5"/>
  <c r="J49" i="5"/>
  <c r="K49" i="5"/>
  <c r="H50" i="5"/>
  <c r="I50" i="5"/>
  <c r="K50" i="5"/>
  <c r="J50" i="5"/>
  <c r="J65" i="5"/>
  <c r="F68" i="5"/>
  <c r="H68" i="5"/>
  <c r="F69" i="5"/>
  <c r="H69" i="5"/>
  <c r="H135" i="5"/>
  <c r="I68" i="5"/>
  <c r="I69" i="5"/>
  <c r="I135" i="5"/>
  <c r="J78" i="5"/>
  <c r="K78" i="5"/>
  <c r="J79" i="5"/>
  <c r="K79" i="5"/>
  <c r="J80" i="5"/>
  <c r="K80" i="5"/>
  <c r="J83" i="5"/>
  <c r="K83" i="5"/>
  <c r="J84" i="5"/>
  <c r="K84" i="5"/>
  <c r="J85" i="5"/>
  <c r="K85" i="5"/>
  <c r="G117" i="5"/>
  <c r="H117" i="5"/>
  <c r="I117" i="5"/>
  <c r="D120" i="5"/>
  <c r="AM2" i="5"/>
  <c r="E120" i="5"/>
  <c r="AO2" i="5"/>
  <c r="F120" i="5"/>
  <c r="G120" i="5"/>
  <c r="AS2" i="5"/>
  <c r="H120" i="5"/>
  <c r="AT2" i="5"/>
  <c r="I120" i="5"/>
  <c r="AU2" i="5"/>
  <c r="F135" i="5"/>
  <c r="H136" i="5"/>
  <c r="I136" i="5"/>
  <c r="L136" i="5"/>
  <c r="F137" i="5"/>
  <c r="H137" i="5"/>
  <c r="I137" i="5"/>
  <c r="L137" i="5"/>
  <c r="J137" i="5"/>
  <c r="F138" i="5"/>
  <c r="H138" i="5"/>
  <c r="I138" i="5"/>
  <c r="AC2" i="5"/>
  <c r="J138" i="5"/>
  <c r="L138" i="5"/>
  <c r="F139" i="5"/>
  <c r="H139" i="5"/>
  <c r="I139" i="5"/>
  <c r="F146" i="5"/>
  <c r="F147" i="5"/>
  <c r="J135" i="5"/>
  <c r="AB2" i="5"/>
  <c r="N139" i="5"/>
  <c r="N138" i="5"/>
  <c r="N137" i="5"/>
  <c r="J102" i="5"/>
  <c r="L102" i="5"/>
  <c r="J139" i="5"/>
  <c r="AD2" i="5"/>
  <c r="Z2" i="5"/>
  <c r="N135" i="5"/>
  <c r="K53" i="5"/>
  <c r="H134" i="5"/>
  <c r="M102" i="5"/>
  <c r="I133" i="5"/>
  <c r="J133" i="5"/>
  <c r="L135" i="5"/>
  <c r="L139" i="5"/>
  <c r="AA2" i="5"/>
  <c r="J136" i="5"/>
  <c r="N136" i="5"/>
  <c r="N102" i="5"/>
  <c r="K101" i="5"/>
  <c r="K103" i="5"/>
  <c r="V2" i="5"/>
  <c r="J103" i="5"/>
  <c r="J101" i="5"/>
  <c r="J100" i="5"/>
  <c r="J99" i="5"/>
  <c r="K99" i="5"/>
  <c r="K100" i="5"/>
  <c r="K102" i="5"/>
  <c r="R102" i="5"/>
  <c r="U102" i="5"/>
  <c r="T102" i="5"/>
  <c r="S102" i="5"/>
  <c r="W102" i="5"/>
  <c r="V102" i="5"/>
  <c r="S99" i="5"/>
  <c r="T99" i="5"/>
  <c r="R99" i="5"/>
  <c r="L100" i="5"/>
  <c r="P100" i="5"/>
  <c r="O100" i="5"/>
  <c r="M100" i="5"/>
  <c r="N100" i="5"/>
  <c r="Q100" i="5"/>
  <c r="L103" i="5"/>
  <c r="P103" i="5"/>
  <c r="Q104" i="5"/>
  <c r="B112" i="5"/>
  <c r="AJ2" i="5"/>
  <c r="O103" i="5"/>
  <c r="P104" i="5"/>
  <c r="B111" i="5"/>
  <c r="AI2" i="5"/>
  <c r="N103" i="5"/>
  <c r="M103" i="5"/>
  <c r="O104" i="5"/>
  <c r="B110" i="5"/>
  <c r="AH2" i="5"/>
  <c r="Q103" i="5"/>
  <c r="R100" i="5"/>
  <c r="U100" i="5"/>
  <c r="S100" i="5"/>
  <c r="W100" i="5"/>
  <c r="V100" i="5"/>
  <c r="T100" i="5"/>
  <c r="N99" i="5"/>
  <c r="L99" i="5"/>
  <c r="M99" i="5"/>
  <c r="L101" i="5"/>
  <c r="P101" i="5"/>
  <c r="O101" i="5"/>
  <c r="M101" i="5"/>
  <c r="N101" i="5"/>
  <c r="Q101" i="5"/>
  <c r="S101" i="5"/>
  <c r="W101" i="5"/>
  <c r="V101" i="5"/>
  <c r="R101" i="5"/>
  <c r="U101" i="5"/>
  <c r="T101" i="5"/>
  <c r="Q102" i="5"/>
  <c r="L134" i="5"/>
  <c r="X2" i="5"/>
  <c r="J134" i="5"/>
  <c r="J140" i="5"/>
  <c r="F141" i="5"/>
  <c r="AV2" i="5"/>
  <c r="N134" i="5"/>
  <c r="P102" i="5"/>
  <c r="L133" i="5"/>
  <c r="N133" i="5"/>
  <c r="S103" i="5"/>
  <c r="W103" i="5"/>
  <c r="V103" i="5"/>
  <c r="R103" i="5"/>
  <c r="T103" i="5"/>
  <c r="U103" i="5"/>
  <c r="O102" i="5"/>
  <c r="W2" i="5"/>
  <c r="L140" i="5"/>
  <c r="F143" i="5"/>
  <c r="N140" i="5"/>
  <c r="F144" i="5"/>
  <c r="AW2" i="5"/>
  <c r="V104" i="5"/>
  <c r="C111" i="5"/>
  <c r="AF2" i="5"/>
  <c r="W104" i="5"/>
  <c r="C112" i="5"/>
  <c r="AG2" i="5"/>
  <c r="U104" i="5"/>
  <c r="C110" i="5"/>
  <c r="AE2" i="5"/>
</calcChain>
</file>

<file path=xl/sharedStrings.xml><?xml version="1.0" encoding="utf-8"?>
<sst xmlns="http://schemas.openxmlformats.org/spreadsheetml/2006/main" count="656" uniqueCount="180">
  <si>
    <t>Data</t>
  </si>
  <si>
    <t>Ente</t>
  </si>
  <si>
    <t>Zona</t>
  </si>
  <si>
    <t>Presidio</t>
  </si>
  <si>
    <t>Reparto</t>
  </si>
  <si>
    <t>Sala</t>
  </si>
  <si>
    <t>Codice</t>
  </si>
  <si>
    <t>Marca</t>
  </si>
  <si>
    <t>Modello</t>
  </si>
  <si>
    <t>mRh RF</t>
  </si>
  <si>
    <t>Tot contr</t>
  </si>
  <si>
    <t>Tot pos</t>
  </si>
  <si>
    <t>Data:</t>
  </si>
  <si>
    <t>Sala:</t>
  </si>
  <si>
    <t>Ente:</t>
  </si>
  <si>
    <t>Apparecchio:</t>
  </si>
  <si>
    <t>Zona:</t>
  </si>
  <si>
    <t>Codice:</t>
  </si>
  <si>
    <t>Presidio:</t>
  </si>
  <si>
    <t>Marca:</t>
  </si>
  <si>
    <t>Reparto:</t>
  </si>
  <si>
    <t>Modello:</t>
  </si>
  <si>
    <t>SI</t>
  </si>
  <si>
    <t>NO</t>
  </si>
  <si>
    <t>Apparecchio</t>
  </si>
  <si>
    <t>Altri apparecchi</t>
  </si>
  <si>
    <t>kV:</t>
  </si>
  <si>
    <t>Dissipazione termica (W):</t>
  </si>
  <si>
    <t>N. scatti/h</t>
  </si>
  <si>
    <t>mAs:</t>
  </si>
  <si>
    <t>N. scatti:</t>
  </si>
  <si>
    <t>X (mR)</t>
  </si>
  <si>
    <t>X (mR/h)</t>
  </si>
  <si>
    <t xml:space="preserve">Dentale con pellicola extra-orale </t>
  </si>
  <si>
    <t>kV</t>
  </si>
  <si>
    <t>DFP=</t>
  </si>
  <si>
    <t>mAs</t>
  </si>
  <si>
    <t>CONTROLLO</t>
  </si>
  <si>
    <t>N. controlli</t>
  </si>
  <si>
    <t>Tot. positivi</t>
  </si>
  <si>
    <t>Tot. negativi</t>
  </si>
  <si>
    <t>Totale positivi =</t>
  </si>
  <si>
    <t>Totale negativi =</t>
  </si>
  <si>
    <t>Cod. apparecchio:</t>
  </si>
  <si>
    <t>mA</t>
  </si>
  <si>
    <t>N. controlli =</t>
  </si>
  <si>
    <t>Appar</t>
  </si>
  <si>
    <t>mAs sett</t>
  </si>
  <si>
    <t>Carico lav</t>
  </si>
  <si>
    <t>Barriere</t>
  </si>
  <si>
    <t>Rad Fuga</t>
  </si>
  <si>
    <t>Delimit</t>
  </si>
  <si>
    <t>Luci</t>
  </si>
  <si>
    <t>Interlock</t>
  </si>
  <si>
    <t>Norme</t>
  </si>
  <si>
    <t>RL grafia</t>
  </si>
  <si>
    <t>RS grafia</t>
  </si>
  <si>
    <t>RC grafia</t>
  </si>
  <si>
    <t>RL scopia</t>
  </si>
  <si>
    <t>RS scopia</t>
  </si>
  <si>
    <t>RC scopia</t>
  </si>
  <si>
    <t>FS1</t>
  </si>
  <si>
    <t>kV1</t>
  </si>
  <si>
    <t>mR mAs1</t>
  </si>
  <si>
    <t>kV2</t>
  </si>
  <si>
    <t>mR mAs2</t>
  </si>
  <si>
    <t>kV3</t>
  </si>
  <si>
    <t>mR mAs3</t>
  </si>
  <si>
    <t>FS2</t>
  </si>
  <si>
    <t>mR mAs4</t>
  </si>
  <si>
    <t>mR mAs5</t>
  </si>
  <si>
    <t>mR mAs6</t>
  </si>
  <si>
    <t>1. CARICO DI LAVORO</t>
  </si>
  <si>
    <t>Esame</t>
  </si>
  <si>
    <t>scatti/sett.</t>
  </si>
  <si>
    <t>mAs/sett.</t>
  </si>
  <si>
    <t>TOTALE:</t>
  </si>
  <si>
    <t>2. BARRIERE</t>
  </si>
  <si>
    <t>Barriera</t>
  </si>
  <si>
    <t>U</t>
  </si>
  <si>
    <t>T</t>
  </si>
  <si>
    <t>Zona ad.</t>
  </si>
  <si>
    <t>mR mis.</t>
  </si>
  <si>
    <t>mR/sett.</t>
  </si>
  <si>
    <t>A norma</t>
  </si>
  <si>
    <t>Limite</t>
  </si>
  <si>
    <t>Legenda:</t>
  </si>
  <si>
    <t>U=fattore di occupazione</t>
  </si>
  <si>
    <t>Zona ad. = classificazione zona adiacente alla barriera</t>
  </si>
  <si>
    <t>Tot. non a norma</t>
  </si>
  <si>
    <t>T=fattore d'uso</t>
  </si>
  <si>
    <t>(L=zona libera, S=zona sorvegliata, C=zona controllata)</t>
  </si>
  <si>
    <t>3. RADIAZIONE DI FUGA</t>
  </si>
  <si>
    <t>4. DELIMITAZIONE ZONE</t>
  </si>
  <si>
    <t>Presenti contrassegni zone classificate</t>
  </si>
  <si>
    <t>5. INDICAZIONI LUMINOSE</t>
  </si>
  <si>
    <t>Luci apparecchio sotto tensione funzionanti</t>
  </si>
  <si>
    <t>Luci emissione raggi funzionanti</t>
  </si>
  <si>
    <t>6. DISPOSITIVI DI INTERBLOCCO</t>
  </si>
  <si>
    <t>Dispositivi di interblocco presenti</t>
  </si>
  <si>
    <t>Dispositivi di interblocco funzionanti</t>
  </si>
  <si>
    <t>7. NORME DI RADIOPROTEZIONE</t>
  </si>
  <si>
    <t>Norme di radioprotezione presenti</t>
  </si>
  <si>
    <t>8. ESPOSIZIONE IN FUNZIONE DELLA DISTANZA (SOLO PORTATILI)</t>
  </si>
  <si>
    <t>SCOPIA</t>
  </si>
  <si>
    <t>GRAFIA</t>
  </si>
  <si>
    <t>&lt; limite L</t>
  </si>
  <si>
    <t>&lt; limite S</t>
  </si>
  <si>
    <t>&lt; limite C</t>
  </si>
  <si>
    <t>R zona L</t>
  </si>
  <si>
    <t>R zona S</t>
  </si>
  <si>
    <t>R zona C</t>
  </si>
  <si>
    <t>d (cm)</t>
  </si>
  <si>
    <t>mAs=</t>
  </si>
  <si>
    <t>Fatt. sic.=</t>
  </si>
  <si>
    <t>R zona L=</t>
  </si>
  <si>
    <t>R zona S=</t>
  </si>
  <si>
    <t>R zona C=</t>
  </si>
  <si>
    <t>9. ESPOSIZIONE IN CUTE</t>
  </si>
  <si>
    <t>Campo 1</t>
  </si>
  <si>
    <r>
      <t>cm</t>
    </r>
    <r>
      <rPr>
        <vertAlign val="superscript"/>
        <sz val="10"/>
        <rFont val="Arial"/>
        <family val="2"/>
      </rPr>
      <t>2</t>
    </r>
  </si>
  <si>
    <t>Campo 2</t>
  </si>
  <si>
    <r>
      <t>kV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>=</t>
    </r>
  </si>
  <si>
    <r>
      <t>kV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=</t>
    </r>
  </si>
  <si>
    <r>
      <t>kV</t>
    </r>
    <r>
      <rPr>
        <vertAlign val="subscript"/>
        <sz val="10"/>
        <rFont val="Arial"/>
        <family val="2"/>
      </rPr>
      <t>3</t>
    </r>
    <r>
      <rPr>
        <sz val="10"/>
        <rFont val="Arial"/>
        <family val="2"/>
      </rPr>
      <t>=</t>
    </r>
  </si>
  <si>
    <t>X (mR)=</t>
  </si>
  <si>
    <t>mR/mAs=</t>
  </si>
  <si>
    <t>POSITIVO</t>
  </si>
  <si>
    <t>NEGATIVO</t>
  </si>
  <si>
    <t>PMMA    (cm)</t>
  </si>
  <si>
    <t>MODE</t>
  </si>
  <si>
    <t>ms</t>
  </si>
  <si>
    <t>Fluoroscopia bassa dose</t>
  </si>
  <si>
    <t>Fluoroscopia normale</t>
  </si>
  <si>
    <t>campi da riempire</t>
  </si>
  <si>
    <t>fuoco</t>
  </si>
  <si>
    <t>filtrazione</t>
  </si>
  <si>
    <t>Fornitore</t>
  </si>
  <si>
    <t>larghezza impulso</t>
  </si>
  <si>
    <t>Serial Number</t>
  </si>
  <si>
    <t>SOD</t>
  </si>
  <si>
    <t>SID</t>
  </si>
  <si>
    <t>X</t>
  </si>
  <si>
    <t>Prova 1-NS</t>
  </si>
  <si>
    <t>Modalità</t>
  </si>
  <si>
    <t>Prova 2-NS</t>
  </si>
  <si>
    <t>Prova 3-NS</t>
  </si>
  <si>
    <t>SCD</t>
  </si>
  <si>
    <t>Fluorografia non sottrattiva</t>
  </si>
  <si>
    <t>Fluorografia non sottrattiva protocollo a bassa dose</t>
  </si>
  <si>
    <t>PROVA 1-AS</t>
  </si>
  <si>
    <t>PROVA 2-AS</t>
  </si>
  <si>
    <t>PROVA 3-AS</t>
  </si>
  <si>
    <t>Prova 1-NP</t>
  </si>
  <si>
    <t>Prova 2-NP</t>
  </si>
  <si>
    <t>Prova 3-NP</t>
  </si>
  <si>
    <t>PROVA 1-AP</t>
  </si>
  <si>
    <t>PROVA 2-AP</t>
  </si>
  <si>
    <t>PROVA 3-AP</t>
  </si>
  <si>
    <t>Fluorografia</t>
  </si>
  <si>
    <t>PROVA 1-C</t>
  </si>
  <si>
    <t>PROVA 2-C</t>
  </si>
  <si>
    <t>PROVA 3-C</t>
  </si>
  <si>
    <t>HCR</t>
  </si>
  <si>
    <t>LCR</t>
  </si>
  <si>
    <t>ESAKR</t>
  </si>
  <si>
    <t>ESAKR o ESAK/im</t>
  </si>
  <si>
    <t>Prova 5-NS</t>
  </si>
  <si>
    <t>Mediana RK(AC)</t>
  </si>
  <si>
    <t>Mediana RK(EC)</t>
  </si>
  <si>
    <t>Prova 5-AS</t>
  </si>
  <si>
    <t>Mediana RK(AI)</t>
  </si>
  <si>
    <t>Mediana RK(EE)</t>
  </si>
  <si>
    <t>Prova 5-AP</t>
  </si>
  <si>
    <t>Prova 5-C</t>
  </si>
  <si>
    <t>Mediana RK(CA)</t>
  </si>
  <si>
    <t>Mediana RK(PTCA)</t>
  </si>
  <si>
    <t>Prova 5-NP</t>
  </si>
  <si>
    <t>Numero telefonico del reparto che usa l'apparecchiatura</t>
  </si>
  <si>
    <t>Denominazione struttura sanitaria (prove 1, 2 e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</si>
</sst>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2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b/>
      <sz val="10"/>
      <color indexed="12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sz val="8"/>
      <name val="Arial"/>
      <family val="2"/>
    </font>
    <font>
      <vertAlign val="subscript"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b/>
      <sz val="10"/>
      <name val="Symbol"/>
      <family val="1"/>
    </font>
    <font>
      <b/>
      <sz val="9"/>
      <name val="Arial"/>
      <family val="2"/>
    </font>
    <font>
      <vertAlign val="superscript"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92D05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2" borderId="1" xfId="0" applyFill="1" applyBorder="1" applyProtection="1">
      <protection locked="0"/>
    </xf>
    <xf numFmtId="0" fontId="0" fillId="0" borderId="0" xfId="0" applyAlignment="1" applyProtection="1">
      <alignment horizontal="right"/>
    </xf>
    <xf numFmtId="0" fontId="4" fillId="0" borderId="0" xfId="0" applyFont="1" applyProtection="1"/>
    <xf numFmtId="0" fontId="1" fillId="0" borderId="1" xfId="0" applyFont="1" applyBorder="1" applyAlignment="1" applyProtection="1">
      <alignment horizontal="center"/>
    </xf>
    <xf numFmtId="0" fontId="0" fillId="0" borderId="0" xfId="0" applyProtection="1"/>
    <xf numFmtId="0" fontId="1" fillId="0" borderId="0" xfId="0" applyFont="1" applyAlignment="1" applyProtection="1">
      <alignment horizontal="center"/>
    </xf>
    <xf numFmtId="0" fontId="6" fillId="0" borderId="0" xfId="0" applyFont="1" applyProtection="1"/>
    <xf numFmtId="0" fontId="1" fillId="0" borderId="0" xfId="0" applyFont="1" applyProtection="1"/>
    <xf numFmtId="0" fontId="5" fillId="0" borderId="0" xfId="0" applyFont="1" applyProtection="1"/>
    <xf numFmtId="0" fontId="1" fillId="3" borderId="1" xfId="0" applyFont="1" applyFill="1" applyBorder="1" applyAlignment="1" applyProtection="1">
      <alignment horizontal="center"/>
    </xf>
    <xf numFmtId="0" fontId="1" fillId="4" borderId="1" xfId="0" applyFont="1" applyFill="1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</xf>
    <xf numFmtId="0" fontId="0" fillId="4" borderId="1" xfId="0" applyFill="1" applyBorder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0" fillId="0" borderId="1" xfId="0" applyBorder="1" applyProtection="1"/>
    <xf numFmtId="0" fontId="1" fillId="0" borderId="1" xfId="0" applyFont="1" applyBorder="1" applyProtection="1"/>
    <xf numFmtId="0" fontId="1" fillId="0" borderId="2" xfId="0" applyFont="1" applyBorder="1" applyAlignment="1" applyProtection="1">
      <alignment horizontal="left"/>
    </xf>
    <xf numFmtId="0" fontId="1" fillId="0" borderId="3" xfId="0" applyFont="1" applyBorder="1" applyAlignment="1" applyProtection="1">
      <alignment horizontal="center"/>
    </xf>
    <xf numFmtId="0" fontId="0" fillId="0" borderId="4" xfId="0" applyBorder="1" applyProtection="1"/>
    <xf numFmtId="0" fontId="1" fillId="0" borderId="3" xfId="0" applyFont="1" applyBorder="1" applyAlignment="1" applyProtection="1">
      <alignment horizontal="left"/>
    </xf>
    <xf numFmtId="0" fontId="0" fillId="0" borderId="5" xfId="0" applyBorder="1" applyProtection="1"/>
    <xf numFmtId="0" fontId="0" fillId="0" borderId="6" xfId="0" applyBorder="1" applyProtection="1"/>
    <xf numFmtId="0" fontId="0" fillId="0" borderId="7" xfId="0" applyBorder="1" applyProtection="1"/>
    <xf numFmtId="0" fontId="11" fillId="0" borderId="8" xfId="0" applyFont="1" applyBorder="1" applyProtection="1"/>
    <xf numFmtId="0" fontId="0" fillId="0" borderId="0" xfId="0" applyBorder="1" applyProtection="1"/>
    <xf numFmtId="0" fontId="0" fillId="0" borderId="9" xfId="0" applyBorder="1" applyProtection="1"/>
    <xf numFmtId="0" fontId="0" fillId="0" borderId="8" xfId="0" applyBorder="1" applyProtection="1"/>
    <xf numFmtId="0" fontId="0" fillId="0" borderId="10" xfId="0" applyBorder="1" applyProtection="1"/>
    <xf numFmtId="0" fontId="0" fillId="0" borderId="11" xfId="0" applyBorder="1" applyAlignment="1" applyProtection="1">
      <alignment horizontal="right"/>
    </xf>
    <xf numFmtId="0" fontId="0" fillId="0" borderId="12" xfId="0" applyBorder="1" applyAlignment="1" applyProtection="1">
      <alignment horizontal="center"/>
    </xf>
    <xf numFmtId="0" fontId="0" fillId="0" borderId="2" xfId="0" applyBorder="1" applyProtection="1"/>
    <xf numFmtId="0" fontId="0" fillId="0" borderId="3" xfId="0" applyBorder="1" applyAlignment="1" applyProtection="1">
      <alignment horizontal="right"/>
    </xf>
    <xf numFmtId="0" fontId="0" fillId="0" borderId="4" xfId="0" applyBorder="1" applyAlignment="1" applyProtection="1">
      <alignment horizontal="center"/>
    </xf>
    <xf numFmtId="0" fontId="0" fillId="0" borderId="6" xfId="0" applyBorder="1" applyAlignment="1" applyProtection="1">
      <alignment horizontal="right"/>
    </xf>
    <xf numFmtId="0" fontId="0" fillId="0" borderId="7" xfId="0" applyBorder="1" applyAlignment="1" applyProtection="1">
      <alignment horizontal="center"/>
    </xf>
    <xf numFmtId="0" fontId="0" fillId="0" borderId="11" xfId="0" applyBorder="1" applyProtection="1"/>
    <xf numFmtId="0" fontId="0" fillId="0" borderId="0" xfId="0" applyBorder="1" applyAlignment="1" applyProtection="1">
      <alignment horizontal="right"/>
    </xf>
    <xf numFmtId="0" fontId="2" fillId="0" borderId="3" xfId="0" applyFont="1" applyBorder="1" applyAlignment="1" applyProtection="1">
      <alignment horizontal="right"/>
    </xf>
    <xf numFmtId="0" fontId="0" fillId="0" borderId="13" xfId="0" applyFill="1" applyBorder="1" applyAlignment="1" applyProtection="1">
      <alignment horizontal="center"/>
    </xf>
    <xf numFmtId="0" fontId="1" fillId="2" borderId="14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11" fillId="0" borderId="2" xfId="0" applyFont="1" applyBorder="1" applyProtection="1"/>
    <xf numFmtId="0" fontId="0" fillId="0" borderId="3" xfId="0" applyBorder="1" applyProtection="1"/>
    <xf numFmtId="0" fontId="1" fillId="0" borderId="3" xfId="0" applyFont="1" applyFill="1" applyBorder="1" applyAlignment="1" applyProtection="1">
      <alignment horizontal="center"/>
    </xf>
    <xf numFmtId="0" fontId="0" fillId="0" borderId="15" xfId="0" applyFill="1" applyBorder="1" applyAlignment="1" applyProtection="1">
      <alignment horizontal="center"/>
    </xf>
    <xf numFmtId="0" fontId="10" fillId="3" borderId="2" xfId="0" applyFont="1" applyFill="1" applyBorder="1" applyAlignment="1" applyProtection="1">
      <alignment horizontal="center"/>
    </xf>
    <xf numFmtId="0" fontId="1" fillId="4" borderId="16" xfId="0" applyFont="1" applyFill="1" applyBorder="1" applyAlignment="1" applyProtection="1">
      <alignment horizontal="center"/>
    </xf>
    <xf numFmtId="0" fontId="10" fillId="3" borderId="17" xfId="0" applyFont="1" applyFill="1" applyBorder="1" applyAlignment="1" applyProtection="1">
      <alignment horizontal="center"/>
    </xf>
    <xf numFmtId="0" fontId="1" fillId="4" borderId="15" xfId="0" applyFont="1" applyFill="1" applyBorder="1" applyAlignment="1" applyProtection="1">
      <alignment horizontal="center"/>
    </xf>
    <xf numFmtId="0" fontId="10" fillId="3" borderId="17" xfId="0" applyNumberFormat="1" applyFont="1" applyFill="1" applyBorder="1" applyAlignment="1" applyProtection="1">
      <alignment horizontal="center"/>
    </xf>
    <xf numFmtId="14" fontId="0" fillId="0" borderId="7" xfId="0" applyNumberFormat="1" applyBorder="1" applyAlignment="1" applyProtection="1">
      <alignment horizontal="center"/>
    </xf>
    <xf numFmtId="0" fontId="0" fillId="5" borderId="0" xfId="0" applyFill="1" applyBorder="1" applyProtection="1">
      <protection locked="0"/>
    </xf>
    <xf numFmtId="0" fontId="0" fillId="5" borderId="9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5" borderId="13" xfId="0" applyFill="1" applyBorder="1" applyAlignment="1" applyProtection="1">
      <alignment horizontal="center"/>
      <protection locked="0"/>
    </xf>
    <xf numFmtId="0" fontId="0" fillId="5" borderId="17" xfId="0" applyFill="1" applyBorder="1" applyAlignment="1" applyProtection="1">
      <alignment horizontal="left"/>
      <protection locked="0"/>
    </xf>
    <xf numFmtId="0" fontId="0" fillId="5" borderId="18" xfId="0" applyFill="1" applyBorder="1" applyProtection="1">
      <protection locked="0"/>
    </xf>
    <xf numFmtId="0" fontId="0" fillId="5" borderId="19" xfId="0" applyFill="1" applyBorder="1" applyProtection="1">
      <protection locked="0"/>
    </xf>
    <xf numFmtId="0" fontId="0" fillId="2" borderId="15" xfId="0" applyFill="1" applyBorder="1" applyAlignment="1" applyProtection="1">
      <alignment horizontal="center"/>
      <protection locked="0"/>
    </xf>
    <xf numFmtId="0" fontId="0" fillId="5" borderId="15" xfId="0" applyFill="1" applyBorder="1" applyAlignment="1" applyProtection="1">
      <alignment horizontal="center"/>
      <protection locked="0"/>
    </xf>
    <xf numFmtId="0" fontId="0" fillId="5" borderId="5" xfId="0" applyFill="1" applyBorder="1" applyAlignment="1" applyProtection="1">
      <alignment horizontal="left"/>
      <protection locked="0"/>
    </xf>
    <xf numFmtId="0" fontId="0" fillId="5" borderId="6" xfId="0" applyFill="1" applyBorder="1" applyProtection="1">
      <protection locked="0"/>
    </xf>
    <xf numFmtId="0" fontId="0" fillId="5" borderId="7" xfId="0" applyFill="1" applyBorder="1" applyProtection="1">
      <protection locked="0"/>
    </xf>
    <xf numFmtId="0" fontId="0" fillId="2" borderId="20" xfId="0" applyFill="1" applyBorder="1" applyAlignment="1" applyProtection="1">
      <alignment horizontal="center"/>
      <protection locked="0"/>
    </xf>
    <xf numFmtId="0" fontId="0" fillId="5" borderId="20" xfId="0" applyFill="1" applyBorder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right"/>
    </xf>
    <xf numFmtId="0" fontId="1" fillId="0" borderId="10" xfId="0" applyFont="1" applyBorder="1" applyAlignment="1" applyProtection="1">
      <alignment horizontal="right"/>
    </xf>
    <xf numFmtId="0" fontId="0" fillId="0" borderId="16" xfId="0" applyFill="1" applyBorder="1" applyAlignment="1" applyProtection="1">
      <alignment horizontal="center"/>
    </xf>
    <xf numFmtId="0" fontId="0" fillId="0" borderId="20" xfId="0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/>
    </xf>
    <xf numFmtId="0" fontId="1" fillId="0" borderId="2" xfId="0" applyFont="1" applyBorder="1" applyProtection="1"/>
    <xf numFmtId="0" fontId="0" fillId="0" borderId="9" xfId="0" applyBorder="1" applyAlignment="1" applyProtection="1">
      <alignment horizontal="center"/>
    </xf>
    <xf numFmtId="1" fontId="0" fillId="0" borderId="8" xfId="0" applyNumberFormat="1" applyBorder="1" applyAlignment="1" applyProtection="1">
      <alignment horizontal="center"/>
    </xf>
    <xf numFmtId="1" fontId="0" fillId="0" borderId="0" xfId="0" applyNumberFormat="1" applyBorder="1" applyAlignment="1" applyProtection="1">
      <alignment horizontal="center"/>
    </xf>
    <xf numFmtId="1" fontId="0" fillId="0" borderId="9" xfId="0" applyNumberFormat="1" applyBorder="1" applyAlignment="1" applyProtection="1">
      <alignment horizontal="center"/>
    </xf>
    <xf numFmtId="1" fontId="1" fillId="0" borderId="6" xfId="0" applyNumberFormat="1" applyFont="1" applyBorder="1" applyAlignment="1" applyProtection="1">
      <alignment horizontal="center"/>
    </xf>
    <xf numFmtId="1" fontId="1" fillId="0" borderId="7" xfId="0" applyNumberFormat="1" applyFont="1" applyBorder="1" applyAlignment="1" applyProtection="1">
      <alignment horizontal="center"/>
    </xf>
    <xf numFmtId="0" fontId="13" fillId="0" borderId="1" xfId="0" applyFont="1" applyBorder="1" applyProtection="1"/>
    <xf numFmtId="1" fontId="0" fillId="0" borderId="1" xfId="0" applyNumberFormat="1" applyBorder="1" applyAlignment="1" applyProtection="1">
      <alignment horizontal="center"/>
    </xf>
    <xf numFmtId="0" fontId="13" fillId="0" borderId="0" xfId="0" applyFont="1" applyBorder="1" applyProtection="1"/>
    <xf numFmtId="0" fontId="9" fillId="0" borderId="0" xfId="0" applyFont="1" applyBorder="1" applyProtection="1"/>
    <xf numFmtId="1" fontId="9" fillId="0" borderId="0" xfId="0" applyNumberFormat="1" applyFont="1" applyBorder="1" applyAlignment="1" applyProtection="1">
      <alignment horizontal="center"/>
    </xf>
    <xf numFmtId="0" fontId="9" fillId="0" borderId="1" xfId="0" applyFont="1" applyBorder="1" applyAlignment="1" applyProtection="1">
      <alignment horizontal="right"/>
    </xf>
    <xf numFmtId="0" fontId="4" fillId="0" borderId="0" xfId="0" applyFont="1" applyBorder="1" applyProtection="1"/>
    <xf numFmtId="0" fontId="9" fillId="0" borderId="21" xfId="0" applyFont="1" applyBorder="1" applyAlignment="1" applyProtection="1">
      <alignment horizontal="right"/>
    </xf>
    <xf numFmtId="14" fontId="1" fillId="0" borderId="0" xfId="0" applyNumberFormat="1" applyFont="1" applyAlignment="1" applyProtection="1">
      <alignment horizontal="left"/>
      <protection locked="0"/>
    </xf>
    <xf numFmtId="0" fontId="1" fillId="3" borderId="1" xfId="0" applyFont="1" applyFill="1" applyBorder="1" applyAlignment="1" applyProtection="1">
      <alignment horizontal="center"/>
      <protection locked="0"/>
    </xf>
    <xf numFmtId="0" fontId="1" fillId="4" borderId="1" xfId="0" applyFont="1" applyFill="1" applyBorder="1" applyAlignment="1" applyProtection="1">
      <alignment horizontal="center"/>
      <protection locked="0"/>
    </xf>
    <xf numFmtId="0" fontId="9" fillId="2" borderId="14" xfId="0" applyFont="1" applyFill="1" applyBorder="1" applyAlignment="1" applyProtection="1">
      <alignment horizontal="center"/>
      <protection locked="0"/>
    </xf>
    <xf numFmtId="0" fontId="5" fillId="0" borderId="11" xfId="0" applyFont="1" applyBorder="1" applyAlignment="1" applyProtection="1">
      <alignment horizontal="center"/>
    </xf>
    <xf numFmtId="0" fontId="5" fillId="0" borderId="14" xfId="0" applyFont="1" applyBorder="1" applyProtection="1"/>
    <xf numFmtId="0" fontId="0" fillId="5" borderId="4" xfId="0" applyFill="1" applyBorder="1" applyProtection="1">
      <protection locked="0"/>
    </xf>
    <xf numFmtId="0" fontId="5" fillId="5" borderId="17" xfId="0" applyFont="1" applyFill="1" applyBorder="1" applyAlignment="1" applyProtection="1">
      <alignment horizontal="left"/>
      <protection locked="0"/>
    </xf>
    <xf numFmtId="0" fontId="5" fillId="5" borderId="5" xfId="0" applyFont="1" applyFill="1" applyBorder="1" applyAlignment="1" applyProtection="1">
      <alignment horizontal="left"/>
      <protection locked="0"/>
    </xf>
    <xf numFmtId="0" fontId="1" fillId="0" borderId="12" xfId="0" applyFont="1" applyFill="1" applyBorder="1" applyAlignment="1" applyProtection="1">
      <alignment horizontal="right"/>
    </xf>
    <xf numFmtId="0" fontId="9" fillId="5" borderId="22" xfId="0" applyFont="1" applyFill="1" applyBorder="1" applyAlignment="1" applyProtection="1">
      <alignment horizontal="center"/>
      <protection locked="0"/>
    </xf>
    <xf numFmtId="0" fontId="9" fillId="5" borderId="1" xfId="0" applyFont="1" applyFill="1" applyBorder="1" applyAlignment="1" applyProtection="1">
      <alignment horizontal="center"/>
      <protection locked="0"/>
    </xf>
    <xf numFmtId="0" fontId="9" fillId="5" borderId="23" xfId="0" applyFont="1" applyFill="1" applyBorder="1" applyAlignment="1" applyProtection="1">
      <alignment horizontal="center"/>
      <protection locked="0"/>
    </xf>
    <xf numFmtId="164" fontId="9" fillId="5" borderId="22" xfId="0" applyNumberFormat="1" applyFont="1" applyFill="1" applyBorder="1" applyAlignment="1" applyProtection="1">
      <alignment horizontal="center"/>
      <protection locked="0"/>
    </xf>
    <xf numFmtId="164" fontId="9" fillId="5" borderId="1" xfId="0" applyNumberFormat="1" applyFont="1" applyFill="1" applyBorder="1" applyAlignment="1" applyProtection="1">
      <alignment horizontal="center"/>
      <protection locked="0"/>
    </xf>
    <xf numFmtId="164" fontId="9" fillId="5" borderId="23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center" vertical="center"/>
    </xf>
    <xf numFmtId="164" fontId="0" fillId="0" borderId="16" xfId="0" applyNumberFormat="1" applyBorder="1" applyAlignment="1" applyProtection="1">
      <alignment horizontal="center"/>
    </xf>
    <xf numFmtId="164" fontId="0" fillId="0" borderId="15" xfId="0" applyNumberFormat="1" applyBorder="1" applyAlignment="1" applyProtection="1">
      <alignment horizontal="center"/>
    </xf>
    <xf numFmtId="164" fontId="0" fillId="0" borderId="24" xfId="0" applyNumberFormat="1" applyBorder="1" applyAlignment="1" applyProtection="1">
      <alignment horizontal="center"/>
    </xf>
    <xf numFmtId="1" fontId="0" fillId="0" borderId="6" xfId="0" applyNumberFormat="1" applyBorder="1" applyAlignment="1" applyProtection="1">
      <alignment horizontal="center"/>
    </xf>
    <xf numFmtId="1" fontId="0" fillId="0" borderId="7" xfId="0" applyNumberFormat="1" applyBorder="1" applyAlignment="1" applyProtection="1">
      <alignment horizontal="center"/>
    </xf>
    <xf numFmtId="0" fontId="1" fillId="0" borderId="3" xfId="0" applyFont="1" applyBorder="1" applyProtection="1"/>
    <xf numFmtId="0" fontId="0" fillId="0" borderId="0" xfId="0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14" fontId="0" fillId="0" borderId="0" xfId="0" applyNumberFormat="1" applyAlignment="1" applyProtection="1">
      <alignment horizontal="center"/>
    </xf>
    <xf numFmtId="49" fontId="0" fillId="0" borderId="0" xfId="0" applyNumberFormat="1" applyAlignment="1" applyProtection="1">
      <alignment horizontal="center"/>
    </xf>
    <xf numFmtId="1" fontId="0" fillId="0" borderId="0" xfId="0" applyNumberFormat="1" applyAlignment="1" applyProtection="1">
      <alignment horizontal="center"/>
    </xf>
    <xf numFmtId="164" fontId="0" fillId="0" borderId="0" xfId="0" applyNumberFormat="1" applyAlignment="1" applyProtection="1">
      <alignment horizontal="center"/>
    </xf>
    <xf numFmtId="14" fontId="1" fillId="0" borderId="0" xfId="0" applyNumberFormat="1" applyFont="1" applyAlignment="1" applyProtection="1">
      <alignment horizontal="left"/>
    </xf>
    <xf numFmtId="0" fontId="0" fillId="0" borderId="0" xfId="0" applyFill="1" applyProtection="1"/>
    <xf numFmtId="0" fontId="12" fillId="0" borderId="0" xfId="0" applyFont="1" applyAlignment="1" applyProtection="1">
      <alignment horizontal="right"/>
    </xf>
    <xf numFmtId="0" fontId="9" fillId="0" borderId="10" xfId="0" applyFont="1" applyBorder="1" applyAlignment="1" applyProtection="1">
      <alignment horizontal="center"/>
    </xf>
    <xf numFmtId="0" fontId="9" fillId="0" borderId="12" xfId="0" applyFont="1" applyBorder="1" applyProtection="1"/>
    <xf numFmtId="0" fontId="9" fillId="0" borderId="12" xfId="0" applyFont="1" applyBorder="1" applyAlignment="1" applyProtection="1">
      <alignment horizontal="left"/>
    </xf>
    <xf numFmtId="0" fontId="9" fillId="0" borderId="22" xfId="0" applyFont="1" applyBorder="1" applyAlignment="1" applyProtection="1">
      <alignment horizontal="center"/>
    </xf>
    <xf numFmtId="0" fontId="9" fillId="0" borderId="1" xfId="0" applyFont="1" applyBorder="1" applyAlignment="1" applyProtection="1">
      <alignment horizontal="center"/>
    </xf>
    <xf numFmtId="0" fontId="9" fillId="0" borderId="23" xfId="0" applyFont="1" applyBorder="1" applyAlignment="1" applyProtection="1">
      <alignment horizontal="center"/>
    </xf>
    <xf numFmtId="0" fontId="9" fillId="0" borderId="25" xfId="0" applyFont="1" applyBorder="1" applyProtection="1"/>
    <xf numFmtId="0" fontId="2" fillId="0" borderId="22" xfId="0" applyFont="1" applyBorder="1" applyAlignment="1" applyProtection="1">
      <alignment horizontal="right"/>
    </xf>
    <xf numFmtId="0" fontId="1" fillId="0" borderId="26" xfId="0" applyFont="1" applyBorder="1" applyAlignment="1" applyProtection="1">
      <alignment horizontal="right"/>
    </xf>
    <xf numFmtId="164" fontId="9" fillId="0" borderId="26" xfId="0" applyNumberFormat="1" applyFont="1" applyBorder="1" applyAlignment="1" applyProtection="1">
      <alignment horizontal="center"/>
    </xf>
    <xf numFmtId="164" fontId="9" fillId="0" borderId="27" xfId="0" applyNumberFormat="1" applyFont="1" applyBorder="1" applyAlignment="1" applyProtection="1">
      <alignment horizontal="center"/>
    </xf>
    <xf numFmtId="164" fontId="9" fillId="0" borderId="28" xfId="0" applyNumberFormat="1" applyFont="1" applyBorder="1" applyAlignment="1" applyProtection="1">
      <alignment horizontal="center"/>
    </xf>
    <xf numFmtId="0" fontId="1" fillId="2" borderId="0" xfId="0" applyFont="1" applyFill="1" applyAlignment="1" applyProtection="1">
      <alignment horizontal="center"/>
      <protection locked="0"/>
    </xf>
    <xf numFmtId="1" fontId="9" fillId="2" borderId="1" xfId="0" applyNumberFormat="1" applyFont="1" applyFill="1" applyBorder="1" applyAlignment="1" applyProtection="1">
      <alignment horizontal="center"/>
      <protection locked="0"/>
    </xf>
    <xf numFmtId="1" fontId="9" fillId="2" borderId="22" xfId="0" applyNumberFormat="1" applyFont="1" applyFill="1" applyBorder="1" applyAlignment="1" applyProtection="1">
      <alignment horizontal="center"/>
      <protection locked="0"/>
    </xf>
    <xf numFmtId="1" fontId="9" fillId="2" borderId="23" xfId="0" applyNumberFormat="1" applyFont="1" applyFill="1" applyBorder="1" applyAlignment="1" applyProtection="1">
      <alignment horizontal="center"/>
      <protection locked="0"/>
    </xf>
    <xf numFmtId="0" fontId="0" fillId="5" borderId="17" xfId="0" applyFill="1" applyBorder="1" applyProtection="1">
      <protection locked="0"/>
    </xf>
    <xf numFmtId="0" fontId="5" fillId="5" borderId="8" xfId="0" applyFont="1" applyFill="1" applyBorder="1" applyProtection="1">
      <protection locked="0"/>
    </xf>
    <xf numFmtId="0" fontId="5" fillId="5" borderId="29" xfId="0" applyFont="1" applyFill="1" applyBorder="1" applyProtection="1">
      <protection locked="0"/>
    </xf>
    <xf numFmtId="0" fontId="5" fillId="5" borderId="17" xfId="0" applyFont="1" applyFill="1" applyBorder="1" applyProtection="1">
      <protection locked="0"/>
    </xf>
    <xf numFmtId="0" fontId="0" fillId="2" borderId="30" xfId="0" applyFill="1" applyBorder="1" applyAlignment="1" applyProtection="1">
      <alignment horizontal="center"/>
      <protection locked="0"/>
    </xf>
    <xf numFmtId="0" fontId="2" fillId="2" borderId="15" xfId="0" applyFont="1" applyFill="1" applyBorder="1" applyAlignment="1" applyProtection="1">
      <alignment horizontal="center"/>
      <protection locked="0"/>
    </xf>
    <xf numFmtId="0" fontId="0" fillId="0" borderId="0" xfId="0" applyAlignment="1">
      <alignment wrapText="1"/>
    </xf>
    <xf numFmtId="0" fontId="0" fillId="0" borderId="0" xfId="0" applyFill="1" applyBorder="1"/>
    <xf numFmtId="0" fontId="2" fillId="0" borderId="32" xfId="0" applyFont="1" applyFill="1" applyBorder="1" applyAlignment="1" applyProtection="1">
      <alignment vertical="center" wrapText="1"/>
    </xf>
    <xf numFmtId="0" fontId="2" fillId="0" borderId="24" xfId="0" applyFont="1" applyFill="1" applyBorder="1" applyAlignment="1" applyProtection="1">
      <alignment vertical="center" wrapText="1"/>
    </xf>
    <xf numFmtId="0" fontId="2" fillId="0" borderId="40" xfId="0" applyFont="1" applyFill="1" applyBorder="1" applyAlignment="1" applyProtection="1">
      <alignment vertical="center" wrapText="1"/>
    </xf>
    <xf numFmtId="0" fontId="2" fillId="0" borderId="17" xfId="0" applyFont="1" applyFill="1" applyBorder="1" applyAlignment="1" applyProtection="1">
      <alignment vertical="center" wrapText="1"/>
    </xf>
    <xf numFmtId="0" fontId="19" fillId="0" borderId="41" xfId="0" applyFont="1" applyFill="1" applyBorder="1" applyAlignment="1" applyProtection="1">
      <alignment vertical="center" wrapText="1"/>
    </xf>
    <xf numFmtId="0" fontId="19" fillId="0" borderId="42" xfId="0" applyFont="1" applyFill="1" applyBorder="1" applyAlignment="1" applyProtection="1">
      <alignment horizontal="left" vertical="center" wrapText="1"/>
    </xf>
    <xf numFmtId="0" fontId="19" fillId="0" borderId="42" xfId="0" applyFont="1" applyFill="1" applyBorder="1" applyAlignment="1" applyProtection="1">
      <alignment vertical="center" wrapText="1"/>
    </xf>
    <xf numFmtId="0" fontId="0" fillId="0" borderId="0" xfId="0" applyBorder="1"/>
    <xf numFmtId="0" fontId="18" fillId="0" borderId="16" xfId="0" applyFont="1" applyFill="1" applyBorder="1" applyAlignment="1" applyProtection="1">
      <alignment horizontal="center" vertical="center" wrapText="1"/>
    </xf>
    <xf numFmtId="0" fontId="15" fillId="0" borderId="16" xfId="0" applyFont="1" applyFill="1" applyBorder="1" applyAlignment="1" applyProtection="1">
      <alignment horizontal="center" vertical="center"/>
    </xf>
    <xf numFmtId="0" fontId="18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15" fillId="0" borderId="9" xfId="0" applyFont="1" applyFill="1" applyBorder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0" fontId="0" fillId="0" borderId="0" xfId="0" applyAlignment="1" applyProtection="1">
      <alignment wrapText="1"/>
    </xf>
    <xf numFmtId="0" fontId="18" fillId="0" borderId="16" xfId="0" applyFont="1" applyFill="1" applyBorder="1" applyAlignment="1" applyProtection="1">
      <alignment horizontal="center" vertical="center"/>
    </xf>
    <xf numFmtId="0" fontId="0" fillId="6" borderId="1" xfId="0" applyFill="1" applyBorder="1" applyProtection="1"/>
    <xf numFmtId="0" fontId="2" fillId="0" borderId="0" xfId="0" applyFont="1" applyAlignment="1" applyProtection="1">
      <alignment wrapText="1"/>
    </xf>
    <xf numFmtId="0" fontId="17" fillId="0" borderId="0" xfId="0" applyFont="1" applyProtection="1"/>
    <xf numFmtId="0" fontId="0" fillId="7" borderId="32" xfId="0" applyFill="1" applyBorder="1" applyProtection="1">
      <protection locked="0"/>
    </xf>
    <xf numFmtId="0" fontId="0" fillId="7" borderId="33" xfId="0" applyFill="1" applyBorder="1" applyProtection="1">
      <protection locked="0"/>
    </xf>
    <xf numFmtId="0" fontId="0" fillId="7" borderId="35" xfId="0" applyFill="1" applyBorder="1" applyProtection="1">
      <protection locked="0"/>
    </xf>
    <xf numFmtId="0" fontId="0" fillId="7" borderId="24" xfId="0" applyFill="1" applyBorder="1" applyProtection="1">
      <protection locked="0"/>
    </xf>
    <xf numFmtId="0" fontId="0" fillId="7" borderId="34" xfId="0" applyFill="1" applyBorder="1" applyProtection="1">
      <protection locked="0"/>
    </xf>
    <xf numFmtId="0" fontId="0" fillId="7" borderId="36" xfId="0" applyFill="1" applyBorder="1" applyProtection="1">
      <protection locked="0"/>
    </xf>
    <xf numFmtId="0" fontId="0" fillId="0" borderId="31" xfId="0" applyBorder="1" applyProtection="1">
      <protection locked="0"/>
    </xf>
    <xf numFmtId="0" fontId="15" fillId="0" borderId="16" xfId="0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 applyProtection="1">
      <alignment horizontal="center" vertical="center" wrapText="1"/>
    </xf>
    <xf numFmtId="0" fontId="15" fillId="0" borderId="37" xfId="0" applyFont="1" applyFill="1" applyBorder="1" applyAlignment="1" applyProtection="1">
      <alignment horizontal="center" vertical="center"/>
    </xf>
    <xf numFmtId="0" fontId="18" fillId="0" borderId="38" xfId="0" applyFont="1" applyFill="1" applyBorder="1" applyAlignment="1" applyProtection="1">
      <alignment horizontal="center" vertical="center"/>
    </xf>
    <xf numFmtId="0" fontId="15" fillId="0" borderId="38" xfId="0" applyFont="1" applyFill="1" applyBorder="1" applyAlignment="1" applyProtection="1">
      <alignment horizontal="center" vertical="center"/>
    </xf>
    <xf numFmtId="0" fontId="1" fillId="0" borderId="38" xfId="0" applyFont="1" applyFill="1" applyBorder="1" applyAlignment="1" applyProtection="1">
      <alignment horizontal="center" vertical="center" wrapText="1"/>
    </xf>
    <xf numFmtId="0" fontId="15" fillId="0" borderId="39" xfId="0" applyFont="1" applyFill="1" applyBorder="1" applyAlignment="1" applyProtection="1">
      <alignment horizontal="center" vertical="center"/>
    </xf>
    <xf numFmtId="0" fontId="19" fillId="0" borderId="43" xfId="0" applyFont="1" applyFill="1" applyBorder="1" applyAlignment="1" applyProtection="1">
      <alignment horizontal="center" vertical="center"/>
    </xf>
    <xf numFmtId="0" fontId="19" fillId="0" borderId="1" xfId="0" applyFont="1" applyFill="1" applyBorder="1" applyAlignment="1" applyProtection="1">
      <alignment horizontal="center" vertical="center"/>
    </xf>
    <xf numFmtId="0" fontId="19" fillId="0" borderId="27" xfId="0" applyFont="1" applyFill="1" applyBorder="1" applyAlignment="1" applyProtection="1">
      <alignment horizontal="center" vertical="center"/>
    </xf>
    <xf numFmtId="0" fontId="0" fillId="7" borderId="21" xfId="0" applyFill="1" applyBorder="1" applyAlignment="1" applyProtection="1">
      <alignment horizontal="center" vertical="center"/>
      <protection locked="0"/>
    </xf>
    <xf numFmtId="0" fontId="0" fillId="7" borderId="22" xfId="0" applyFill="1" applyBorder="1" applyAlignment="1" applyProtection="1">
      <alignment horizontal="center" vertical="center"/>
      <protection locked="0"/>
    </xf>
    <xf numFmtId="0" fontId="0" fillId="7" borderId="26" xfId="0" applyFill="1" applyBorder="1" applyAlignment="1" applyProtection="1">
      <alignment horizontal="center" vertical="center"/>
      <protection locked="0"/>
    </xf>
    <xf numFmtId="0" fontId="0" fillId="7" borderId="43" xfId="0" applyFill="1" applyBorder="1" applyAlignment="1" applyProtection="1">
      <alignment horizontal="center" vertical="center"/>
      <protection locked="0"/>
    </xf>
    <xf numFmtId="0" fontId="0" fillId="7" borderId="1" xfId="0" applyFill="1" applyBorder="1" applyAlignment="1" applyProtection="1">
      <alignment horizontal="center" vertical="center"/>
      <protection locked="0"/>
    </xf>
    <xf numFmtId="0" fontId="0" fillId="7" borderId="46" xfId="0" applyFill="1" applyBorder="1" applyAlignment="1" applyProtection="1">
      <alignment horizontal="center" vertical="center"/>
      <protection locked="0"/>
    </xf>
    <xf numFmtId="0" fontId="0" fillId="7" borderId="23" xfId="0" applyFill="1" applyBorder="1" applyAlignment="1" applyProtection="1">
      <alignment horizontal="center" vertical="center"/>
      <protection locked="0"/>
    </xf>
    <xf numFmtId="0" fontId="0" fillId="7" borderId="27" xfId="0" applyFill="1" applyBorder="1" applyAlignment="1" applyProtection="1">
      <alignment horizontal="center" vertical="center"/>
      <protection locked="0"/>
    </xf>
    <xf numFmtId="0" fontId="0" fillId="7" borderId="47" xfId="0" applyFill="1" applyBorder="1" applyAlignment="1" applyProtection="1">
      <alignment horizontal="center" vertical="center"/>
      <protection locked="0"/>
    </xf>
    <xf numFmtId="0" fontId="0" fillId="7" borderId="28" xfId="0" applyFill="1" applyBorder="1" applyAlignment="1" applyProtection="1">
      <alignment horizontal="center" vertical="center"/>
      <protection locked="0"/>
    </xf>
    <xf numFmtId="0" fontId="0" fillId="7" borderId="44" xfId="0" applyFill="1" applyBorder="1" applyAlignment="1" applyProtection="1">
      <alignment horizontal="center" vertical="center"/>
      <protection locked="0"/>
    </xf>
    <xf numFmtId="0" fontId="0" fillId="7" borderId="45" xfId="0" applyFill="1" applyBorder="1" applyAlignment="1" applyProtection="1">
      <alignment horizontal="center" vertical="center"/>
      <protection locked="0"/>
    </xf>
    <xf numFmtId="0" fontId="1" fillId="0" borderId="16" xfId="0" applyFont="1" applyFill="1" applyBorder="1" applyAlignment="1" applyProtection="1">
      <alignment horizontal="center" vertical="center"/>
    </xf>
    <xf numFmtId="165" fontId="0" fillId="7" borderId="35" xfId="0" applyNumberFormat="1" applyFill="1" applyBorder="1" applyProtection="1">
      <protection locked="0"/>
    </xf>
    <xf numFmtId="165" fontId="0" fillId="7" borderId="36" xfId="0" applyNumberFormat="1" applyFill="1" applyBorder="1" applyProtection="1">
      <protection locked="0"/>
    </xf>
    <xf numFmtId="165" fontId="0" fillId="7" borderId="45" xfId="0" applyNumberFormat="1" applyFill="1" applyBorder="1" applyAlignment="1" applyProtection="1">
      <alignment horizontal="center" vertical="center"/>
      <protection locked="0"/>
    </xf>
    <xf numFmtId="165" fontId="0" fillId="7" borderId="23" xfId="0" applyNumberFormat="1" applyFill="1" applyBorder="1" applyAlignment="1" applyProtection="1">
      <alignment horizontal="center" vertical="center"/>
      <protection locked="0"/>
    </xf>
    <xf numFmtId="165" fontId="0" fillId="7" borderId="28" xfId="0" applyNumberFormat="1" applyFill="1" applyBorder="1" applyAlignment="1" applyProtection="1">
      <alignment horizontal="center" vertical="center"/>
      <protection locked="0"/>
    </xf>
    <xf numFmtId="165" fontId="0" fillId="0" borderId="0" xfId="0" applyNumberFormat="1" applyFill="1" applyBorder="1"/>
    <xf numFmtId="165" fontId="0" fillId="0" borderId="0" xfId="0" applyNumberFormat="1"/>
    <xf numFmtId="0" fontId="1" fillId="0" borderId="0" xfId="0" applyFont="1" applyFill="1" applyBorder="1" applyAlignment="1" applyProtection="1">
      <alignment vertical="center"/>
    </xf>
    <xf numFmtId="0" fontId="1" fillId="0" borderId="14" xfId="0" applyFont="1" applyFill="1" applyBorder="1" applyAlignment="1" applyProtection="1">
      <alignment vertical="center" wrapText="1"/>
    </xf>
    <xf numFmtId="0" fontId="2" fillId="0" borderId="21" xfId="0" applyFont="1" applyBorder="1" applyProtection="1"/>
    <xf numFmtId="0" fontId="2" fillId="0" borderId="26" xfId="0" applyFont="1" applyBorder="1" applyProtection="1"/>
    <xf numFmtId="0" fontId="2" fillId="0" borderId="0" xfId="0" applyFont="1" applyBorder="1" applyProtection="1"/>
    <xf numFmtId="0" fontId="0" fillId="0" borderId="0" xfId="0" applyBorder="1" applyAlignment="1" applyProtection="1">
      <alignment wrapText="1"/>
    </xf>
    <xf numFmtId="0" fontId="15" fillId="0" borderId="13" xfId="0" applyFont="1" applyFill="1" applyBorder="1" applyAlignment="1" applyProtection="1">
      <alignment horizontal="center" vertical="center" wrapText="1"/>
    </xf>
    <xf numFmtId="0" fontId="15" fillId="0" borderId="8" xfId="0" applyFont="1" applyFill="1" applyBorder="1" applyAlignment="1" applyProtection="1">
      <alignment horizontal="center" vertical="center" wrapText="1"/>
    </xf>
    <xf numFmtId="0" fontId="15" fillId="0" borderId="48" xfId="0" applyFont="1" applyFill="1" applyBorder="1" applyAlignment="1" applyProtection="1">
      <alignment horizontal="center" vertical="center"/>
    </xf>
    <xf numFmtId="0" fontId="18" fillId="0" borderId="49" xfId="0" applyFont="1" applyFill="1" applyBorder="1" applyAlignment="1" applyProtection="1">
      <alignment horizontal="center" vertical="center"/>
    </xf>
    <xf numFmtId="0" fontId="15" fillId="0" borderId="49" xfId="0" applyFont="1" applyFill="1" applyBorder="1" applyAlignment="1" applyProtection="1">
      <alignment horizontal="center" vertical="center"/>
    </xf>
    <xf numFmtId="0" fontId="1" fillId="0" borderId="49" xfId="0" applyFont="1" applyFill="1" applyBorder="1" applyAlignment="1" applyProtection="1">
      <alignment horizontal="center" vertical="center" wrapText="1"/>
    </xf>
    <xf numFmtId="0" fontId="1" fillId="0" borderId="14" xfId="0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15" fontId="16" fillId="0" borderId="2" xfId="0" applyNumberFormat="1" applyFont="1" applyFill="1" applyBorder="1" applyAlignment="1" applyProtection="1">
      <alignment horizontal="center" vertical="center"/>
    </xf>
    <xf numFmtId="15" fontId="16" fillId="0" borderId="4" xfId="0" applyNumberFormat="1" applyFont="1" applyFill="1" applyBorder="1" applyAlignment="1" applyProtection="1">
      <alignment horizontal="center" vertical="center"/>
    </xf>
    <xf numFmtId="15" fontId="16" fillId="0" borderId="8" xfId="0" applyNumberFormat="1" applyFont="1" applyFill="1" applyBorder="1" applyAlignment="1" applyProtection="1">
      <alignment horizontal="center" vertical="center"/>
    </xf>
    <xf numFmtId="15" fontId="16" fillId="0" borderId="9" xfId="0" applyNumberFormat="1" applyFont="1" applyFill="1" applyBorder="1" applyAlignment="1" applyProtection="1">
      <alignment horizontal="center" vertical="center"/>
    </xf>
    <xf numFmtId="15" fontId="16" fillId="0" borderId="3" xfId="0" applyNumberFormat="1" applyFont="1" applyFill="1" applyBorder="1" applyAlignment="1" applyProtection="1">
      <alignment horizontal="center" vertical="center"/>
    </xf>
    <xf numFmtId="15" fontId="16" fillId="0" borderId="5" xfId="0" applyNumberFormat="1" applyFont="1" applyFill="1" applyBorder="1" applyAlignment="1" applyProtection="1">
      <alignment horizontal="center" vertical="center"/>
    </xf>
    <xf numFmtId="15" fontId="16" fillId="0" borderId="6" xfId="0" applyNumberFormat="1" applyFont="1" applyFill="1" applyBorder="1" applyAlignment="1" applyProtection="1">
      <alignment horizontal="center" vertical="center"/>
    </xf>
    <xf numFmtId="15" fontId="16" fillId="0" borderId="7" xfId="0" applyNumberFormat="1" applyFont="1" applyFill="1" applyBorder="1" applyAlignment="1" applyProtection="1">
      <alignment horizontal="center" vertical="center"/>
    </xf>
    <xf numFmtId="0" fontId="1" fillId="0" borderId="16" xfId="0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center" vertical="center"/>
    </xf>
    <xf numFmtId="0" fontId="1" fillId="0" borderId="20" xfId="0" applyFont="1" applyFill="1" applyBorder="1" applyAlignment="1" applyProtection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DDDDD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1176667703870412"/>
          <c:y val="0.16483575447771606"/>
          <c:w val="3.4313889753225302E-2"/>
          <c:h val="0.32967150895543257"/>
        </c:manualLayout>
      </c:layout>
      <c:scatterChart>
        <c:scatterStyle val="lineMarker"/>
        <c:varyColors val="0"/>
        <c:ser>
          <c:idx val="0"/>
          <c:order val="0"/>
          <c:tx>
            <c:v>Scopia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'Radioprotezione RX'!$A$99:$A$103</c:f>
              <c:numCache>
                <c:formatCode>General</c:formatCode>
                <c:ptCount val="5"/>
                <c:pt idx="0">
                  <c:v>0</c:v>
                </c:pt>
                <c:pt idx="1">
                  <c:v>10</c:v>
                </c:pt>
                <c:pt idx="2">
                  <c:v>50</c:v>
                </c:pt>
                <c:pt idx="3">
                  <c:v>100</c:v>
                </c:pt>
                <c:pt idx="4">
                  <c:v>150</c:v>
                </c:pt>
              </c:numCache>
            </c:numRef>
          </c:xVal>
          <c:yVal>
            <c:numRef>
              <c:f>'Radioprotezione RX'!$B$99:$B$103</c:f>
              <c:numCache>
                <c:formatCode>General</c:formatCode>
                <c:ptCount val="5"/>
                <c:pt idx="0">
                  <c:v>225</c:v>
                </c:pt>
                <c:pt idx="1">
                  <c:v>57</c:v>
                </c:pt>
                <c:pt idx="2">
                  <c:v>4</c:v>
                </c:pt>
                <c:pt idx="3">
                  <c:v>0.13300000000000001</c:v>
                </c:pt>
                <c:pt idx="4">
                  <c:v>0.05</c:v>
                </c:pt>
              </c:numCache>
            </c:numRef>
          </c:yVal>
          <c:smooth val="0"/>
        </c:ser>
        <c:ser>
          <c:idx val="1"/>
          <c:order val="1"/>
          <c:tx>
            <c:v>Grafia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'Radioprotezione RX'!$A$99:$A$103</c:f>
              <c:numCache>
                <c:formatCode>General</c:formatCode>
                <c:ptCount val="5"/>
                <c:pt idx="0">
                  <c:v>0</c:v>
                </c:pt>
                <c:pt idx="1">
                  <c:v>10</c:v>
                </c:pt>
                <c:pt idx="2">
                  <c:v>50</c:v>
                </c:pt>
                <c:pt idx="3">
                  <c:v>100</c:v>
                </c:pt>
                <c:pt idx="4">
                  <c:v>150</c:v>
                </c:pt>
              </c:numCache>
            </c:numRef>
          </c:xVal>
          <c:yVal>
            <c:numRef>
              <c:f>'Radioprotezione RX'!$C$99:$C$103</c:f>
              <c:numCache>
                <c:formatCode>General</c:formatCode>
                <c:ptCount val="5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258240"/>
        <c:axId val="89387776"/>
      </c:scatterChart>
      <c:valAx>
        <c:axId val="8925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d (cm)</a:t>
                </a:r>
              </a:p>
            </c:rich>
          </c:tx>
          <c:layout>
            <c:manualLayout>
              <c:xMode val="edge"/>
              <c:yMode val="edge"/>
              <c:x val="0.33333487725798994"/>
              <c:y val="0.648353955755530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387776"/>
        <c:crosses val="autoZero"/>
        <c:crossBetween val="midCat"/>
      </c:valAx>
      <c:valAx>
        <c:axId val="89387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X (mR)</a:t>
                </a:r>
              </a:p>
            </c:rich>
          </c:tx>
          <c:layout>
            <c:manualLayout>
              <c:xMode val="edge"/>
              <c:yMode val="edge"/>
              <c:x val="0.17156914209253257"/>
              <c:y val="0.256411025544883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25824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353198497246649"/>
          <c:y val="0.14652053108746027"/>
          <c:w val="0.34804075961093095"/>
          <c:h val="0.2527480218818801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>
      <c:oddHeader>&amp;A</c:oddHeader>
      <c:oddFooter>Pagina &amp;P</c:oddFooter>
    </c:headerFooter>
    <c:pageMargins b="1" l="0.75000000000000089" r="0.75000000000000089" t="1" header="0.5" footer="0.5"/>
    <c:pageSetup/>
  </c:printSettings>
  <c:userShapes r:id="rId1"/>
</c:chartSpace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200025</xdr:colOff>
      <xdr:row>125</xdr:row>
      <xdr:rowOff>0</xdr:rowOff>
    </xdr:from>
    <xdr:to>
      <xdr:col>2</xdr:col>
      <xdr:colOff>200025</xdr:colOff>
      <xdr:row>125</xdr:row>
      <xdr:rowOff>0</xdr:rowOff>
    </xdr:to>
    <xdr:sp macro="" textlink="">
      <xdr:nvSpPr>
        <xdr:cNvPr id="57690" name="Line 9"/>
        <xdr:cNvSpPr>
          <a:spLocks noChangeShapeType="1"/>
        </xdr:cNvSpPr>
      </xdr:nvSpPr>
      <xdr:spPr bwMode="auto">
        <a:xfrm flipV="1">
          <a:off x="952500" y="20373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125</xdr:row>
      <xdr:rowOff>0</xdr:rowOff>
    </xdr:from>
    <xdr:to>
      <xdr:col>3</xdr:col>
      <xdr:colOff>0</xdr:colOff>
      <xdr:row>125</xdr:row>
      <xdr:rowOff>0</xdr:rowOff>
    </xdr:to>
    <xdr:sp macro="" textlink="">
      <xdr:nvSpPr>
        <xdr:cNvPr id="57691" name="Line 10"/>
        <xdr:cNvSpPr>
          <a:spLocks noChangeShapeType="1"/>
        </xdr:cNvSpPr>
      </xdr:nvSpPr>
      <xdr:spPr bwMode="auto">
        <a:xfrm flipV="1">
          <a:off x="1076325" y="20373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76200</xdr:colOff>
      <xdr:row>125</xdr:row>
      <xdr:rowOff>0</xdr:rowOff>
    </xdr:from>
    <xdr:to>
      <xdr:col>5</xdr:col>
      <xdr:colOff>76200</xdr:colOff>
      <xdr:row>125</xdr:row>
      <xdr:rowOff>0</xdr:rowOff>
    </xdr:to>
    <xdr:sp macro="" textlink="">
      <xdr:nvSpPr>
        <xdr:cNvPr id="57692" name="Line 11"/>
        <xdr:cNvSpPr>
          <a:spLocks noChangeShapeType="1"/>
        </xdr:cNvSpPr>
      </xdr:nvSpPr>
      <xdr:spPr bwMode="auto">
        <a:xfrm>
          <a:off x="1800225" y="20373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123825</xdr:colOff>
      <xdr:row>125</xdr:row>
      <xdr:rowOff>0</xdr:rowOff>
    </xdr:from>
    <xdr:to>
      <xdr:col>5</xdr:col>
      <xdr:colOff>123825</xdr:colOff>
      <xdr:row>125</xdr:row>
      <xdr:rowOff>0</xdr:rowOff>
    </xdr:to>
    <xdr:sp macro="" textlink="">
      <xdr:nvSpPr>
        <xdr:cNvPr id="57693" name="Line 12"/>
        <xdr:cNvSpPr>
          <a:spLocks noChangeShapeType="1"/>
        </xdr:cNvSpPr>
      </xdr:nvSpPr>
      <xdr:spPr bwMode="auto">
        <a:xfrm>
          <a:off x="1847850" y="20373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9525</xdr:rowOff>
    </xdr:from>
    <xdr:to>
      <xdr:col>9</xdr:col>
      <xdr:colOff>0</xdr:colOff>
      <xdr:row>4</xdr:row>
      <xdr:rowOff>0</xdr:rowOff>
    </xdr:to>
    <xdr:sp macro="" textlink="">
      <xdr:nvSpPr>
        <xdr:cNvPr id="3085" name="Testo 13"/>
        <xdr:cNvSpPr txBox="1">
          <a:spLocks noChangeArrowheads="1"/>
        </xdr:cNvSpPr>
      </xdr:nvSpPr>
      <xdr:spPr bwMode="auto">
        <a:xfrm>
          <a:off x="0" y="9525"/>
          <a:ext cx="3019425" cy="647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it-IT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VISITA RADIOPROTEZIONISTICA</a:t>
          </a:r>
          <a:endParaRPr lang="it-IT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(ai sensi del Decreto Legislativo 14 marzo 1995, n. 230)</a:t>
          </a:r>
        </a:p>
        <a:p>
          <a:pPr algn="ctr" rtl="0">
            <a:defRPr sz="1000"/>
          </a:pPr>
          <a:r>
            <a:rPr lang="it-IT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APPARECCHIATURE PER RADIODIAGNOSTICA</a:t>
          </a:r>
        </a:p>
        <a:p>
          <a:pPr algn="ctr" rtl="0">
            <a:defRPr sz="1000"/>
          </a:pPr>
          <a:endParaRPr lang="it-IT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41275</xdr:colOff>
      <xdr:row>65</xdr:row>
      <xdr:rowOff>19050</xdr:rowOff>
    </xdr:from>
    <xdr:to>
      <xdr:col>5</xdr:col>
      <xdr:colOff>77851</xdr:colOff>
      <xdr:row>66</xdr:row>
      <xdr:rowOff>92351</xdr:rowOff>
    </xdr:to>
    <xdr:sp macro="" textlink="">
      <xdr:nvSpPr>
        <xdr:cNvPr id="3094" name="Testo 22"/>
        <xdr:cNvSpPr txBox="1">
          <a:spLocks noChangeArrowheads="1"/>
        </xdr:cNvSpPr>
      </xdr:nvSpPr>
      <xdr:spPr bwMode="auto">
        <a:xfrm>
          <a:off x="1752600" y="10563225"/>
          <a:ext cx="57150" cy="2381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it-IT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/>
  </xdr:twoCellAnchor>
  <xdr:twoCellAnchor>
    <xdr:from>
      <xdr:col>3</xdr:col>
      <xdr:colOff>0</xdr:colOff>
      <xdr:row>65</xdr:row>
      <xdr:rowOff>0</xdr:rowOff>
    </xdr:from>
    <xdr:to>
      <xdr:col>7</xdr:col>
      <xdr:colOff>0</xdr:colOff>
      <xdr:row>66</xdr:row>
      <xdr:rowOff>0</xdr:rowOff>
    </xdr:to>
    <xdr:sp macro="" textlink="">
      <xdr:nvSpPr>
        <xdr:cNvPr id="3095" name="Testo 23"/>
        <xdr:cNvSpPr txBox="1">
          <a:spLocks noChangeArrowheads="1"/>
        </xdr:cNvSpPr>
      </xdr:nvSpPr>
      <xdr:spPr bwMode="auto">
        <a:xfrm>
          <a:off x="1076325" y="10544175"/>
          <a:ext cx="1295400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it-IT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L'apparecchiatura è a norme CEI 62-69 - 29.204.3</a:t>
          </a:r>
        </a:p>
      </xdr:txBody>
    </xdr:sp>
    <xdr:clientData/>
  </xdr:twoCellAnchor>
  <xdr:twoCellAnchor>
    <xdr:from>
      <xdr:col>0</xdr:col>
      <xdr:colOff>133350</xdr:colOff>
      <xdr:row>125</xdr:row>
      <xdr:rowOff>0</xdr:rowOff>
    </xdr:from>
    <xdr:to>
      <xdr:col>0</xdr:col>
      <xdr:colOff>133350</xdr:colOff>
      <xdr:row>125</xdr:row>
      <xdr:rowOff>0</xdr:rowOff>
    </xdr:to>
    <xdr:sp macro="" textlink="">
      <xdr:nvSpPr>
        <xdr:cNvPr id="57697" name="Line 62"/>
        <xdr:cNvSpPr>
          <a:spLocks noChangeShapeType="1"/>
        </xdr:cNvSpPr>
      </xdr:nvSpPr>
      <xdr:spPr bwMode="auto">
        <a:xfrm>
          <a:off x="133350" y="20373975"/>
          <a:ext cx="0" cy="0"/>
        </a:xfrm>
        <a:prstGeom prst="line">
          <a:avLst/>
        </a:prstGeom>
        <a:noFill/>
        <a:ln w="1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</xdr:col>
      <xdr:colOff>161925</xdr:colOff>
      <xdr:row>125</xdr:row>
      <xdr:rowOff>0</xdr:rowOff>
    </xdr:from>
    <xdr:to>
      <xdr:col>1</xdr:col>
      <xdr:colOff>161925</xdr:colOff>
      <xdr:row>125</xdr:row>
      <xdr:rowOff>0</xdr:rowOff>
    </xdr:to>
    <xdr:sp macro="" textlink="">
      <xdr:nvSpPr>
        <xdr:cNvPr id="57698" name="Line 63"/>
        <xdr:cNvSpPr>
          <a:spLocks noChangeShapeType="1"/>
        </xdr:cNvSpPr>
      </xdr:nvSpPr>
      <xdr:spPr bwMode="auto">
        <a:xfrm>
          <a:off x="485775" y="20373975"/>
          <a:ext cx="0" cy="0"/>
        </a:xfrm>
        <a:prstGeom prst="line">
          <a:avLst/>
        </a:prstGeom>
        <a:noFill/>
        <a:ln w="1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125</xdr:row>
      <xdr:rowOff>0</xdr:rowOff>
    </xdr:from>
    <xdr:to>
      <xdr:col>2</xdr:col>
      <xdr:colOff>152400</xdr:colOff>
      <xdr:row>125</xdr:row>
      <xdr:rowOff>0</xdr:rowOff>
    </xdr:to>
    <xdr:sp macro="" textlink="">
      <xdr:nvSpPr>
        <xdr:cNvPr id="57699" name="Line 71"/>
        <xdr:cNvSpPr>
          <a:spLocks noChangeShapeType="1"/>
        </xdr:cNvSpPr>
      </xdr:nvSpPr>
      <xdr:spPr bwMode="auto">
        <a:xfrm>
          <a:off x="904875" y="20373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arrow" w="med" len="med"/>
        </a:ln>
      </xdr:spPr>
    </xdr:sp>
    <xdr:clientData/>
  </xdr:twoCellAnchor>
  <xdr:twoCellAnchor>
    <xdr:from>
      <xdr:col>2</xdr:col>
      <xdr:colOff>152400</xdr:colOff>
      <xdr:row>125</xdr:row>
      <xdr:rowOff>0</xdr:rowOff>
    </xdr:from>
    <xdr:to>
      <xdr:col>2</xdr:col>
      <xdr:colOff>152400</xdr:colOff>
      <xdr:row>125</xdr:row>
      <xdr:rowOff>0</xdr:rowOff>
    </xdr:to>
    <xdr:sp macro="" textlink="">
      <xdr:nvSpPr>
        <xdr:cNvPr id="57700" name="Line 72"/>
        <xdr:cNvSpPr>
          <a:spLocks noChangeShapeType="1"/>
        </xdr:cNvSpPr>
      </xdr:nvSpPr>
      <xdr:spPr bwMode="auto">
        <a:xfrm flipV="1">
          <a:off x="904875" y="20373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arrow" w="med" len="med"/>
        </a:ln>
      </xdr:spPr>
    </xdr:sp>
    <xdr:clientData/>
  </xdr:twoCellAnchor>
  <xdr:twoCellAnchor>
    <xdr:from>
      <xdr:col>3</xdr:col>
      <xdr:colOff>200025</xdr:colOff>
      <xdr:row>125</xdr:row>
      <xdr:rowOff>0</xdr:rowOff>
    </xdr:from>
    <xdr:to>
      <xdr:col>3</xdr:col>
      <xdr:colOff>200025</xdr:colOff>
      <xdr:row>125</xdr:row>
      <xdr:rowOff>0</xdr:rowOff>
    </xdr:to>
    <xdr:sp macro="" textlink="">
      <xdr:nvSpPr>
        <xdr:cNvPr id="57701" name="Line 81"/>
        <xdr:cNvSpPr>
          <a:spLocks noChangeShapeType="1"/>
        </xdr:cNvSpPr>
      </xdr:nvSpPr>
      <xdr:spPr bwMode="auto">
        <a:xfrm flipV="1">
          <a:off x="1276350" y="20373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38100</xdr:colOff>
      <xdr:row>125</xdr:row>
      <xdr:rowOff>0</xdr:rowOff>
    </xdr:from>
    <xdr:to>
      <xdr:col>5</xdr:col>
      <xdr:colOff>38100</xdr:colOff>
      <xdr:row>125</xdr:row>
      <xdr:rowOff>0</xdr:rowOff>
    </xdr:to>
    <xdr:sp macro="" textlink="">
      <xdr:nvSpPr>
        <xdr:cNvPr id="57702" name="Line 83"/>
        <xdr:cNvSpPr>
          <a:spLocks noChangeShapeType="1"/>
        </xdr:cNvSpPr>
      </xdr:nvSpPr>
      <xdr:spPr bwMode="auto">
        <a:xfrm>
          <a:off x="1762125" y="20373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123825</xdr:colOff>
      <xdr:row>125</xdr:row>
      <xdr:rowOff>0</xdr:rowOff>
    </xdr:from>
    <xdr:to>
      <xdr:col>5</xdr:col>
      <xdr:colOff>123825</xdr:colOff>
      <xdr:row>125</xdr:row>
      <xdr:rowOff>0</xdr:rowOff>
    </xdr:to>
    <xdr:sp macro="" textlink="">
      <xdr:nvSpPr>
        <xdr:cNvPr id="57703" name="Line 84"/>
        <xdr:cNvSpPr>
          <a:spLocks noChangeShapeType="1"/>
        </xdr:cNvSpPr>
      </xdr:nvSpPr>
      <xdr:spPr bwMode="auto">
        <a:xfrm>
          <a:off x="1847850" y="20373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120</xdr:row>
      <xdr:rowOff>0</xdr:rowOff>
    </xdr:from>
    <xdr:to>
      <xdr:col>9</xdr:col>
      <xdr:colOff>0</xdr:colOff>
      <xdr:row>124</xdr:row>
      <xdr:rowOff>0</xdr:rowOff>
    </xdr:to>
    <xdr:sp macro="" textlink="">
      <xdr:nvSpPr>
        <xdr:cNvPr id="3160" name="Testo 88"/>
        <xdr:cNvSpPr txBox="1">
          <a:spLocks noChangeArrowheads="1"/>
        </xdr:cNvSpPr>
      </xdr:nvSpPr>
      <xdr:spPr bwMode="auto">
        <a:xfrm>
          <a:off x="0" y="19564350"/>
          <a:ext cx="3019425" cy="647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it-IT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RIEPILOGO</a:t>
          </a:r>
        </a:p>
        <a:p>
          <a:pPr algn="ctr" rtl="0">
            <a:defRPr sz="1000"/>
          </a:pPr>
          <a:r>
            <a:rPr lang="it-IT" sz="1200" b="1" i="0" u="none" strike="noStrike" baseline="0">
              <a:solidFill>
                <a:srgbClr val="FF0000"/>
              </a:solidFill>
              <a:latin typeface="Arial"/>
              <a:cs typeface="Arial"/>
            </a:rPr>
            <a:t>Visita radioprotezionistica</a:t>
          </a:r>
        </a:p>
      </xdr:txBody>
    </xdr:sp>
    <xdr:clientData/>
  </xdr:twoCellAnchor>
  <xdr:twoCellAnchor>
    <xdr:from>
      <xdr:col>3</xdr:col>
      <xdr:colOff>0</xdr:colOff>
      <xdr:row>96</xdr:row>
      <xdr:rowOff>0</xdr:rowOff>
    </xdr:from>
    <xdr:to>
      <xdr:col>9</xdr:col>
      <xdr:colOff>0</xdr:colOff>
      <xdr:row>112</xdr:row>
      <xdr:rowOff>0</xdr:rowOff>
    </xdr:to>
    <xdr:graphicFrame macro="">
      <xdr:nvGraphicFramePr>
        <xdr:cNvPr id="57705" name="Chart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130</xdr:row>
      <xdr:rowOff>0</xdr:rowOff>
    </xdr:from>
    <xdr:to>
      <xdr:col>9</xdr:col>
      <xdr:colOff>0</xdr:colOff>
      <xdr:row>131</xdr:row>
      <xdr:rowOff>0</xdr:rowOff>
    </xdr:to>
    <xdr:sp macro="" textlink="">
      <xdr:nvSpPr>
        <xdr:cNvPr id="3162" name="Testo 90"/>
        <xdr:cNvSpPr txBox="1">
          <a:spLocks noChangeArrowheads="1"/>
        </xdr:cNvSpPr>
      </xdr:nvSpPr>
      <xdr:spPr bwMode="auto">
        <a:xfrm>
          <a:off x="2371725" y="21193125"/>
          <a:ext cx="647700" cy="1714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ESITO CONTROLLO</a:t>
          </a:r>
        </a:p>
      </xdr:txBody>
    </xdr:sp>
    <xdr:clientData/>
  </xdr:twoCellAnchor>
  <xdr:twoCellAnchor>
    <xdr:from>
      <xdr:col>0</xdr:col>
      <xdr:colOff>0</xdr:colOff>
      <xdr:row>149</xdr:row>
      <xdr:rowOff>0</xdr:rowOff>
    </xdr:from>
    <xdr:to>
      <xdr:col>9</xdr:col>
      <xdr:colOff>0</xdr:colOff>
      <xdr:row>169</xdr:row>
      <xdr:rowOff>0</xdr:rowOff>
    </xdr:to>
    <xdr:sp macro="" textlink="" fLocksText="0">
      <xdr:nvSpPr>
        <xdr:cNvPr id="3163" name="Testo 91"/>
        <xdr:cNvSpPr txBox="1">
          <a:spLocks noChangeArrowheads="1"/>
        </xdr:cNvSpPr>
      </xdr:nvSpPr>
      <xdr:spPr bwMode="auto">
        <a:xfrm>
          <a:off x="0" y="24364950"/>
          <a:ext cx="3019425" cy="3238500"/>
        </a:xfrm>
        <a:prstGeom prst="rect">
          <a:avLst/>
        </a:prstGeom>
        <a:noFill/>
        <a:ln w="1714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ANNOTAZIONI</a:t>
          </a:r>
        </a:p>
        <a:p>
          <a:pPr algn="l" rtl="0">
            <a:defRPr sz="1000"/>
          </a:pPr>
          <a:endParaRPr lang="it-IT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it-IT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it-IT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it-IT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it-IT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it-IT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100"/>
            </a:lnSpc>
            <a:defRPr sz="1000"/>
          </a:pPr>
          <a:endParaRPr lang="it-IT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0</xdr:colOff>
      <xdr:row>169</xdr:row>
      <xdr:rowOff>0</xdr:rowOff>
    </xdr:from>
    <xdr:to>
      <xdr:col>9</xdr:col>
      <xdr:colOff>0</xdr:colOff>
      <xdr:row>175</xdr:row>
      <xdr:rowOff>0</xdr:rowOff>
    </xdr:to>
    <xdr:sp macro="" textlink="">
      <xdr:nvSpPr>
        <xdr:cNvPr id="3164" name="Testo 92"/>
        <xdr:cNvSpPr txBox="1">
          <a:spLocks noChangeArrowheads="1"/>
        </xdr:cNvSpPr>
      </xdr:nvSpPr>
      <xdr:spPr bwMode="auto">
        <a:xfrm>
          <a:off x="1724025" y="27603450"/>
          <a:ext cx="1295400" cy="971550"/>
        </a:xfrm>
        <a:prstGeom prst="rect">
          <a:avLst/>
        </a:prstGeom>
        <a:noFill/>
        <a:ln w="1714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L'Esperto Qualificato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6</xdr:row>
          <xdr:rowOff>0</xdr:rowOff>
        </xdr:from>
        <xdr:to>
          <xdr:col>9</xdr:col>
          <xdr:colOff>0</xdr:colOff>
          <xdr:row>7</xdr:row>
          <xdr:rowOff>0</xdr:rowOff>
        </xdr:to>
        <xdr:sp macro="" textlink="">
          <xdr:nvSpPr>
            <xdr:cNvPr id="3165" name="Button 93" hidden="1">
              <a:extLst>
                <a:ext uri="{63B3BB69-23CF-44E3-9099-C40C66FF867C}">
                  <a14:compatExt spid="_x0000_s3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it-IT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Cancella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8</xdr:row>
          <xdr:rowOff>0</xdr:rowOff>
        </xdr:from>
        <xdr:to>
          <xdr:col>9</xdr:col>
          <xdr:colOff>0</xdr:colOff>
          <xdr:row>9</xdr:row>
          <xdr:rowOff>0</xdr:rowOff>
        </xdr:to>
        <xdr:sp macro="" textlink="">
          <xdr:nvSpPr>
            <xdr:cNvPr id="3166" name="Button 94" hidden="1">
              <a:extLst>
                <a:ext uri="{63B3BB69-23CF-44E3-9099-C40C66FF867C}">
                  <a14:compatExt spid="_x0000_s3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it-IT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Stampa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10</xdr:row>
          <xdr:rowOff>0</xdr:rowOff>
        </xdr:from>
        <xdr:to>
          <xdr:col>9</xdr:col>
          <xdr:colOff>0</xdr:colOff>
          <xdr:row>11</xdr:row>
          <xdr:rowOff>0</xdr:rowOff>
        </xdr:to>
        <xdr:sp macro="" textlink="">
          <xdr:nvSpPr>
            <xdr:cNvPr id="3167" name="Button 95" hidden="1">
              <a:extLst>
                <a:ext uri="{63B3BB69-23CF-44E3-9099-C40C66FF867C}">
                  <a14:compatExt spid="_x0000_s31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it-IT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Riepilogo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12</xdr:row>
          <xdr:rowOff>0</xdr:rowOff>
        </xdr:from>
        <xdr:to>
          <xdr:col>9</xdr:col>
          <xdr:colOff>0</xdr:colOff>
          <xdr:row>13</xdr:row>
          <xdr:rowOff>0</xdr:rowOff>
        </xdr:to>
        <xdr:sp macro="" textlink="">
          <xdr:nvSpPr>
            <xdr:cNvPr id="3168" name="Button 96" hidden="1">
              <a:extLst>
                <a:ext uri="{63B3BB69-23CF-44E3-9099-C40C66FF867C}">
                  <a14:compatExt spid="_x0000_s31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it-IT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Esporta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0.44568</cdr:x>
      <cdr:y>0.34802</cdr:y>
    </cdr:from>
    <cdr:to>
      <cdr:x>0.48303</cdr:x>
      <cdr:y>0.41893</cdr:y>
    </cdr:to>
    <cdr:sp macro="" textlink="">
      <cdr:nvSpPr>
        <cdr:cNvPr id="4097" name="Testo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65993" y="904953"/>
          <a:ext cx="72585" cy="1844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.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ortatile.fisica/Desktop/Matri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ce annuali"/>
      <sheetName val="matrice stato rivedere"/>
    </sheetNames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99"/>
        </a:solidFill>
        <a:ln w="9525" cap="flat" cmpd="sng" algn="ctr">
          <a:noFill/>
          <a:prstDash val="sysDot"/>
          <a:round/>
          <a:headEnd type="none" w="med" len="med"/>
          <a:tailEnd type="none" w="med" len="med"/>
        </a:ln>
        <a:effectLst/>
        <a:scene3d>
          <a:camera prst="legacyObliqueTopRight"/>
          <a:lightRig rig="legacyFlat3" dir="b"/>
        </a:scene3d>
        <a:sp3d extrusionH="430200" prstMaterial="legacyMatte">
          <a:bevelT w="13500" h="13500" prst="angle"/>
          <a:bevelB w="13500" h="13500" prst="angle"/>
          <a:extrusionClr>
            <a:srgbClr val="FFFF99"/>
          </a:extrusionClr>
        </a:sp3d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99"/>
        </a:solidFill>
        <a:ln w="9525" cap="flat" cmpd="sng" algn="ctr">
          <a:noFill/>
          <a:prstDash val="sysDot"/>
          <a:round/>
          <a:headEnd type="none" w="med" len="med"/>
          <a:tailEnd type="none" w="med" len="med"/>
        </a:ln>
        <a:effectLst/>
        <a:scene3d>
          <a:camera prst="legacyObliqueTopRight"/>
          <a:lightRig rig="legacyFlat3" dir="b"/>
        </a:scene3d>
        <a:sp3d extrusionH="430200" prstMaterial="legacyMatte">
          <a:bevelT w="13500" h="13500" prst="angle"/>
          <a:bevelB w="13500" h="13500" prst="angle"/>
          <a:extrusionClr>
            <a:srgbClr val="FFFF99"/>
          </a:extrusionClr>
        </a:sp3d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Ruler="0" view="pageLayout" zoomScale="60" zoomScaleNormal="85" zoomScaleSheetLayoutView="50" zoomScalePageLayoutView="60" workbookViewId="0">
      <selection activeCell="C3" sqref="C3"/>
    </sheetView>
  </sheetViews>
  <sheetFormatPr defaultColWidth="9" defaultRowHeight="13.2" x14ac:dyDescent="0.25"/>
  <cols>
    <col min="1" max="1" width="24.5546875" customWidth="1"/>
    <col min="2" max="2" width="26.88671875" style="154" customWidth="1"/>
    <col min="3" max="3" width="16.6640625" customWidth="1"/>
    <col min="4" max="4" width="16.77734375" customWidth="1"/>
    <col min="5" max="5" width="16.109375" customWidth="1"/>
    <col min="6" max="6" width="17.21875" customWidth="1"/>
    <col min="7" max="7" width="17.77734375" customWidth="1"/>
    <col min="8" max="8" width="16.109375" customWidth="1"/>
    <col min="9" max="9" width="19.21875" customWidth="1"/>
    <col min="10" max="10" width="10.33203125" style="155" customWidth="1"/>
  </cols>
  <sheetData>
    <row r="1" spans="1:10" x14ac:dyDescent="0.25">
      <c r="A1" s="226" t="s">
        <v>143</v>
      </c>
      <c r="B1" s="230"/>
      <c r="C1" s="230"/>
      <c r="D1" s="230"/>
      <c r="E1" s="230"/>
      <c r="F1" s="230"/>
      <c r="G1" s="230"/>
      <c r="H1" s="230"/>
      <c r="I1" s="227"/>
      <c r="J1"/>
    </row>
    <row r="2" spans="1:10" ht="13.8" thickBot="1" x14ac:dyDescent="0.3">
      <c r="A2" s="231"/>
      <c r="B2" s="232"/>
      <c r="C2" s="232"/>
      <c r="D2" s="232"/>
      <c r="E2" s="232"/>
      <c r="F2" s="232"/>
      <c r="G2" s="232"/>
      <c r="H2" s="232"/>
      <c r="I2" s="233"/>
      <c r="J2"/>
    </row>
    <row r="3" spans="1:10" ht="33" customHeight="1" thickBot="1" x14ac:dyDescent="0.3">
      <c r="A3" s="164" t="s">
        <v>144</v>
      </c>
      <c r="B3" s="165" t="s">
        <v>34</v>
      </c>
      <c r="C3" s="166" t="s">
        <v>36</v>
      </c>
      <c r="D3" s="165" t="s">
        <v>135</v>
      </c>
      <c r="E3" s="165" t="s">
        <v>136</v>
      </c>
      <c r="F3" s="167" t="s">
        <v>138</v>
      </c>
      <c r="G3" s="165" t="s">
        <v>140</v>
      </c>
      <c r="H3" s="168" t="s">
        <v>141</v>
      </c>
      <c r="I3" s="165" t="s">
        <v>163</v>
      </c>
      <c r="J3"/>
    </row>
    <row r="4" spans="1:10" x14ac:dyDescent="0.25">
      <c r="A4" s="156" t="s">
        <v>132</v>
      </c>
      <c r="B4" s="175"/>
      <c r="C4" s="176"/>
      <c r="D4" s="175"/>
      <c r="E4" s="175"/>
      <c r="F4" s="176"/>
      <c r="G4" s="175"/>
      <c r="H4" s="177"/>
      <c r="I4" s="205"/>
      <c r="J4"/>
    </row>
    <row r="5" spans="1:10" ht="13.8" thickBot="1" x14ac:dyDescent="0.3">
      <c r="A5" s="157" t="s">
        <v>133</v>
      </c>
      <c r="B5" s="178"/>
      <c r="C5" s="179"/>
      <c r="D5" s="178"/>
      <c r="E5" s="178"/>
      <c r="F5" s="179"/>
      <c r="G5" s="178"/>
      <c r="H5" s="180"/>
      <c r="I5" s="206"/>
      <c r="J5"/>
    </row>
    <row r="6" spans="1:10" x14ac:dyDescent="0.25">
      <c r="A6" s="130"/>
      <c r="B6" s="169"/>
      <c r="C6" s="11"/>
      <c r="D6" s="11"/>
      <c r="E6" s="11"/>
      <c r="F6" s="11"/>
      <c r="G6" s="11"/>
      <c r="H6" s="11"/>
    </row>
    <row r="7" spans="1:10" ht="13.8" thickBot="1" x14ac:dyDescent="0.3">
      <c r="A7" s="11"/>
      <c r="B7" s="170"/>
      <c r="C7" s="11"/>
      <c r="D7" s="11"/>
      <c r="E7" s="11"/>
      <c r="F7" s="11"/>
      <c r="G7" s="11"/>
      <c r="H7" s="11"/>
    </row>
    <row r="8" spans="1:10" x14ac:dyDescent="0.25">
      <c r="A8" s="226" t="s">
        <v>145</v>
      </c>
      <c r="B8" s="230"/>
      <c r="C8" s="230"/>
      <c r="D8" s="230"/>
      <c r="E8" s="230"/>
      <c r="F8" s="230"/>
      <c r="G8" s="230"/>
      <c r="H8" s="230"/>
      <c r="I8" s="227"/>
      <c r="J8"/>
    </row>
    <row r="9" spans="1:10" ht="13.8" thickBot="1" x14ac:dyDescent="0.3">
      <c r="A9" s="231"/>
      <c r="B9" s="232"/>
      <c r="C9" s="232"/>
      <c r="D9" s="232"/>
      <c r="E9" s="232"/>
      <c r="F9" s="232"/>
      <c r="G9" s="232"/>
      <c r="H9" s="232"/>
      <c r="I9" s="233"/>
      <c r="J9"/>
    </row>
    <row r="10" spans="1:10" ht="30.6" customHeight="1" thickBot="1" x14ac:dyDescent="0.3">
      <c r="A10" s="164" t="s">
        <v>144</v>
      </c>
      <c r="B10" s="165" t="s">
        <v>34</v>
      </c>
      <c r="C10" s="166" t="s">
        <v>36</v>
      </c>
      <c r="D10" s="165" t="s">
        <v>135</v>
      </c>
      <c r="E10" s="165" t="s">
        <v>136</v>
      </c>
      <c r="F10" s="167" t="s">
        <v>138</v>
      </c>
      <c r="G10" s="165" t="s">
        <v>140</v>
      </c>
      <c r="H10" s="168" t="s">
        <v>141</v>
      </c>
      <c r="I10" s="204" t="s">
        <v>164</v>
      </c>
      <c r="J10"/>
    </row>
    <row r="11" spans="1:10" x14ac:dyDescent="0.25">
      <c r="A11" s="156" t="s">
        <v>132</v>
      </c>
      <c r="B11" s="175"/>
      <c r="C11" s="176"/>
      <c r="D11" s="175"/>
      <c r="E11" s="175"/>
      <c r="F11" s="176"/>
      <c r="G11" s="175"/>
      <c r="H11" s="177"/>
      <c r="I11" s="205"/>
      <c r="J11"/>
    </row>
    <row r="12" spans="1:10" ht="13.8" thickBot="1" x14ac:dyDescent="0.3">
      <c r="A12" s="157" t="s">
        <v>133</v>
      </c>
      <c r="B12" s="178"/>
      <c r="C12" s="179"/>
      <c r="D12" s="178"/>
      <c r="E12" s="178"/>
      <c r="F12" s="179"/>
      <c r="G12" s="178"/>
      <c r="H12" s="180"/>
      <c r="I12" s="206"/>
      <c r="J12"/>
    </row>
    <row r="13" spans="1:10" x14ac:dyDescent="0.25">
      <c r="A13" s="11"/>
      <c r="B13" s="170"/>
      <c r="C13" s="11"/>
      <c r="D13" s="11"/>
      <c r="E13" s="11"/>
      <c r="F13" s="11"/>
      <c r="G13" s="11"/>
      <c r="H13" s="11"/>
    </row>
    <row r="14" spans="1:10" ht="13.8" thickBot="1" x14ac:dyDescent="0.3">
      <c r="A14" s="11"/>
      <c r="B14" s="170"/>
      <c r="C14" s="11"/>
      <c r="D14" s="11"/>
      <c r="E14" s="11"/>
      <c r="F14" s="11"/>
      <c r="G14" s="11"/>
      <c r="H14" s="11"/>
    </row>
    <row r="15" spans="1:10" x14ac:dyDescent="0.25">
      <c r="A15" s="226" t="s">
        <v>146</v>
      </c>
      <c r="B15" s="230"/>
      <c r="C15" s="230"/>
      <c r="D15" s="230"/>
      <c r="E15" s="230"/>
      <c r="F15" s="230"/>
      <c r="G15" s="230"/>
      <c r="H15" s="230"/>
      <c r="I15" s="227"/>
      <c r="J15"/>
    </row>
    <row r="16" spans="1:10" ht="13.8" thickBot="1" x14ac:dyDescent="0.3">
      <c r="A16" s="231"/>
      <c r="B16" s="232"/>
      <c r="C16" s="232"/>
      <c r="D16" s="232"/>
      <c r="E16" s="232"/>
      <c r="F16" s="232"/>
      <c r="G16" s="232"/>
      <c r="H16" s="232"/>
      <c r="I16" s="233"/>
      <c r="J16"/>
    </row>
    <row r="17" spans="1:10" ht="33" customHeight="1" thickBot="1" x14ac:dyDescent="0.3">
      <c r="A17" s="164" t="s">
        <v>144</v>
      </c>
      <c r="B17" s="165" t="s">
        <v>34</v>
      </c>
      <c r="C17" s="166" t="s">
        <v>36</v>
      </c>
      <c r="D17" s="165" t="s">
        <v>135</v>
      </c>
      <c r="E17" s="165" t="s">
        <v>136</v>
      </c>
      <c r="F17" s="167" t="s">
        <v>138</v>
      </c>
      <c r="G17" s="171" t="s">
        <v>147</v>
      </c>
      <c r="H17" s="168" t="s">
        <v>141</v>
      </c>
      <c r="I17" s="204" t="s">
        <v>165</v>
      </c>
      <c r="J17"/>
    </row>
    <row r="18" spans="1:10" x14ac:dyDescent="0.25">
      <c r="A18" s="156" t="s">
        <v>132</v>
      </c>
      <c r="B18" s="175"/>
      <c r="C18" s="176"/>
      <c r="D18" s="175"/>
      <c r="E18" s="175"/>
      <c r="F18" s="176"/>
      <c r="G18" s="175"/>
      <c r="H18" s="177"/>
      <c r="I18" s="205"/>
      <c r="J18"/>
    </row>
    <row r="19" spans="1:10" ht="13.8" thickBot="1" x14ac:dyDescent="0.3">
      <c r="A19" s="157" t="s">
        <v>133</v>
      </c>
      <c r="B19" s="178"/>
      <c r="C19" s="179"/>
      <c r="D19" s="178"/>
      <c r="E19" s="178"/>
      <c r="F19" s="179"/>
      <c r="G19" s="178"/>
      <c r="H19" s="180"/>
      <c r="I19" s="206"/>
      <c r="J19"/>
    </row>
    <row r="20" spans="1:10" x14ac:dyDescent="0.25">
      <c r="A20" s="11"/>
      <c r="B20" s="170"/>
      <c r="C20" s="11"/>
      <c r="D20" s="11"/>
      <c r="E20" s="11"/>
      <c r="F20" s="11"/>
      <c r="G20" s="11"/>
      <c r="H20" s="11"/>
    </row>
    <row r="21" spans="1:10" ht="13.8" thickBot="1" x14ac:dyDescent="0.3">
      <c r="A21" s="11"/>
      <c r="B21" s="170"/>
      <c r="C21" s="11"/>
      <c r="D21" s="11"/>
      <c r="E21" s="11"/>
      <c r="F21" s="11"/>
      <c r="G21" s="11"/>
      <c r="H21" s="11"/>
    </row>
    <row r="22" spans="1:10" x14ac:dyDescent="0.25">
      <c r="A22" s="226" t="s">
        <v>167</v>
      </c>
      <c r="B22" s="227"/>
      <c r="C22" s="11"/>
      <c r="D22" s="11"/>
      <c r="E22" s="11"/>
      <c r="F22" s="11"/>
      <c r="G22" s="11"/>
      <c r="H22" s="11"/>
    </row>
    <row r="23" spans="1:10" ht="13.8" thickBot="1" x14ac:dyDescent="0.3">
      <c r="A23" s="228"/>
      <c r="B23" s="229"/>
      <c r="C23" s="11"/>
      <c r="D23" s="11"/>
      <c r="E23" s="11"/>
      <c r="F23" s="11"/>
      <c r="G23" s="11"/>
      <c r="H23" s="11"/>
    </row>
    <row r="24" spans="1:10" x14ac:dyDescent="0.25">
      <c r="A24" s="214" t="s">
        <v>168</v>
      </c>
      <c r="B24" s="205"/>
      <c r="C24" s="11"/>
      <c r="D24" s="11"/>
      <c r="E24" s="11"/>
      <c r="F24" s="11"/>
      <c r="G24" s="11"/>
      <c r="H24" s="11"/>
    </row>
    <row r="25" spans="1:10" ht="13.8" thickBot="1" x14ac:dyDescent="0.3">
      <c r="A25" s="215" t="s">
        <v>169</v>
      </c>
      <c r="B25" s="206"/>
      <c r="C25" s="11"/>
      <c r="D25" s="11"/>
      <c r="E25" s="11"/>
      <c r="F25" s="11"/>
      <c r="G25" s="11"/>
      <c r="H25" s="11"/>
    </row>
    <row r="26" spans="1:10" x14ac:dyDescent="0.25">
      <c r="A26" s="11"/>
      <c r="B26" s="170"/>
      <c r="C26" s="11"/>
      <c r="D26" s="11"/>
      <c r="E26" s="11"/>
      <c r="F26" s="11"/>
      <c r="G26" s="11"/>
      <c r="H26" s="11"/>
    </row>
    <row r="27" spans="1:10" x14ac:dyDescent="0.25">
      <c r="A27" s="172"/>
      <c r="B27" s="173" t="s">
        <v>134</v>
      </c>
      <c r="C27" s="174"/>
      <c r="D27" s="11"/>
      <c r="E27" s="11"/>
      <c r="F27" s="11"/>
      <c r="G27" s="11"/>
      <c r="H27" s="11"/>
    </row>
    <row r="28" spans="1:10" x14ac:dyDescent="0.25">
      <c r="A28" s="11"/>
      <c r="B28" s="11"/>
      <c r="C28" s="11"/>
      <c r="D28" s="11"/>
      <c r="E28" s="11"/>
      <c r="F28" s="11"/>
      <c r="G28" s="11"/>
      <c r="H28" s="11"/>
    </row>
    <row r="29" spans="1:10" x14ac:dyDescent="0.25">
      <c r="A29" s="11" t="s">
        <v>137</v>
      </c>
      <c r="B29" s="170"/>
      <c r="C29" s="181"/>
      <c r="D29" s="181"/>
      <c r="E29" s="181"/>
      <c r="F29" s="32"/>
      <c r="G29" s="32"/>
      <c r="H29" s="32"/>
      <c r="I29" s="163"/>
    </row>
    <row r="30" spans="1:10" x14ac:dyDescent="0.25">
      <c r="A30" s="11" t="s">
        <v>7</v>
      </c>
      <c r="B30" s="170"/>
      <c r="C30" s="181"/>
      <c r="D30" s="181"/>
      <c r="E30" s="181"/>
      <c r="F30" s="32"/>
      <c r="G30" s="32"/>
      <c r="H30" s="32"/>
      <c r="I30" s="163"/>
    </row>
    <row r="31" spans="1:10" x14ac:dyDescent="0.25">
      <c r="A31" s="11" t="s">
        <v>8</v>
      </c>
      <c r="B31" s="170"/>
      <c r="C31" s="181"/>
      <c r="D31" s="181"/>
      <c r="E31" s="181"/>
      <c r="F31" s="32"/>
      <c r="G31" s="32"/>
      <c r="H31" s="32"/>
      <c r="I31" s="163"/>
    </row>
    <row r="32" spans="1:10" x14ac:dyDescent="0.25">
      <c r="A32" s="11" t="s">
        <v>139</v>
      </c>
      <c r="B32" s="170"/>
      <c r="C32" s="181"/>
      <c r="D32" s="181"/>
      <c r="E32" s="181"/>
      <c r="F32" s="32"/>
      <c r="G32" s="32"/>
      <c r="H32" s="32"/>
      <c r="I32" s="163"/>
    </row>
    <row r="33" spans="1:9" x14ac:dyDescent="0.25">
      <c r="A33" s="225" t="s">
        <v>179</v>
      </c>
      <c r="B33" s="170"/>
      <c r="C33" s="181"/>
      <c r="D33" s="181"/>
      <c r="E33" s="181"/>
      <c r="F33" s="11"/>
      <c r="G33" s="11"/>
      <c r="H33" s="11"/>
      <c r="I33" s="163"/>
    </row>
    <row r="34" spans="1:9" x14ac:dyDescent="0.25">
      <c r="A34" s="225" t="s">
        <v>178</v>
      </c>
      <c r="B34" s="170"/>
      <c r="C34" s="181"/>
      <c r="D34" s="181"/>
      <c r="E34" s="181"/>
      <c r="F34" s="11"/>
      <c r="G34" s="11"/>
      <c r="H34" s="11"/>
      <c r="I34" s="163"/>
    </row>
    <row r="35" spans="1:9" x14ac:dyDescent="0.25">
      <c r="A35" s="14"/>
      <c r="B35" s="170"/>
      <c r="C35" s="11"/>
      <c r="D35" s="11"/>
      <c r="E35" s="11"/>
      <c r="F35" s="11"/>
      <c r="G35" s="11"/>
      <c r="H35" s="11"/>
      <c r="I35" s="163"/>
    </row>
  </sheetData>
  <mergeCells count="4">
    <mergeCell ref="A22:B23"/>
    <mergeCell ref="A1:I2"/>
    <mergeCell ref="A8:I9"/>
    <mergeCell ref="A15:I16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73" orientation="landscape" horizontalDpi="300" r:id="rId1"/>
  <headerFooter alignWithMargins="0">
    <oddHeader>&amp;LGara per l’affidamento della fornitura di angiografi fissi, dispositivi opzionali, servizi connessi ed opzionali&amp;RID 1857 - Lotto 1</oddHeader>
    <oddFooter>&amp;LClassificazione del documento: Consip Public&amp;CAllegato 4 A bis - Moduli Registrazione parametri&amp;R&amp;P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A1:AZ148"/>
  <sheetViews>
    <sheetView topLeftCell="A33" workbookViewId="0">
      <selection activeCell="A37" sqref="A37"/>
    </sheetView>
  </sheetViews>
  <sheetFormatPr defaultColWidth="8.88671875" defaultRowHeight="13.2" x14ac:dyDescent="0.25"/>
  <cols>
    <col min="1" max="1" width="4.88671875" style="11" customWidth="1"/>
    <col min="2" max="2" width="6.44140625" style="11" customWidth="1"/>
    <col min="3" max="12" width="4.88671875" style="11" customWidth="1"/>
    <col min="13" max="13" width="4.33203125" style="11" customWidth="1"/>
    <col min="14" max="14" width="4.88671875" style="11" customWidth="1"/>
    <col min="15" max="16" width="5.44140625" style="11" customWidth="1"/>
    <col min="17" max="19" width="6.33203125" style="11" customWidth="1"/>
    <col min="20" max="20" width="4.88671875" style="11" customWidth="1"/>
    <col min="21" max="21" width="5.44140625" style="11" customWidth="1"/>
    <col min="22" max="22" width="6.109375" style="11" customWidth="1"/>
    <col min="23" max="23" width="5.6640625" style="11" customWidth="1"/>
    <col min="24" max="52" width="4.88671875" style="11" customWidth="1"/>
  </cols>
  <sheetData>
    <row r="1" spans="1:52" s="115" customFormat="1" ht="13.5" customHeight="1" x14ac:dyDescent="0.25">
      <c r="A1" s="122"/>
      <c r="B1" s="122"/>
      <c r="C1" s="123"/>
      <c r="D1" s="122"/>
      <c r="E1" s="122"/>
      <c r="F1" s="122"/>
      <c r="G1" s="122"/>
      <c r="H1" s="122"/>
      <c r="I1" s="122"/>
      <c r="J1" s="12" t="s">
        <v>0</v>
      </c>
      <c r="K1" s="12" t="s">
        <v>1</v>
      </c>
      <c r="L1" s="12" t="s">
        <v>2</v>
      </c>
      <c r="M1" s="12" t="s">
        <v>3</v>
      </c>
      <c r="N1" s="12" t="s">
        <v>4</v>
      </c>
      <c r="O1" s="12" t="s">
        <v>5</v>
      </c>
      <c r="P1" s="12" t="s">
        <v>46</v>
      </c>
      <c r="Q1" s="12" t="s">
        <v>6</v>
      </c>
      <c r="R1" s="12"/>
      <c r="S1" s="12"/>
      <c r="T1" s="12" t="s">
        <v>7</v>
      </c>
      <c r="U1" s="12" t="s">
        <v>8</v>
      </c>
      <c r="V1" s="124" t="s">
        <v>47</v>
      </c>
      <c r="W1" s="124" t="s">
        <v>48</v>
      </c>
      <c r="X1" s="124" t="s">
        <v>49</v>
      </c>
      <c r="Y1" s="124" t="s">
        <v>9</v>
      </c>
      <c r="Z1" s="124" t="s">
        <v>50</v>
      </c>
      <c r="AA1" s="124" t="s">
        <v>51</v>
      </c>
      <c r="AB1" s="124" t="s">
        <v>52</v>
      </c>
      <c r="AC1" s="124" t="s">
        <v>53</v>
      </c>
      <c r="AD1" s="124" t="s">
        <v>54</v>
      </c>
      <c r="AE1" s="124" t="s">
        <v>55</v>
      </c>
      <c r="AF1" s="124" t="s">
        <v>56</v>
      </c>
      <c r="AG1" s="124" t="s">
        <v>57</v>
      </c>
      <c r="AH1" s="124" t="s">
        <v>58</v>
      </c>
      <c r="AI1" s="124" t="s">
        <v>59</v>
      </c>
      <c r="AJ1" s="124" t="s">
        <v>60</v>
      </c>
      <c r="AK1" s="124" t="s">
        <v>61</v>
      </c>
      <c r="AL1" s="124" t="s">
        <v>62</v>
      </c>
      <c r="AM1" s="124" t="s">
        <v>63</v>
      </c>
      <c r="AN1" s="124" t="s">
        <v>64</v>
      </c>
      <c r="AO1" s="124" t="s">
        <v>65</v>
      </c>
      <c r="AP1" s="124" t="s">
        <v>66</v>
      </c>
      <c r="AQ1" s="124" t="s">
        <v>67</v>
      </c>
      <c r="AR1" s="124" t="s">
        <v>68</v>
      </c>
      <c r="AS1" s="124" t="s">
        <v>69</v>
      </c>
      <c r="AT1" s="124" t="s">
        <v>70</v>
      </c>
      <c r="AU1" s="124" t="s">
        <v>71</v>
      </c>
      <c r="AV1" s="124" t="s">
        <v>10</v>
      </c>
      <c r="AW1" s="124" t="s">
        <v>11</v>
      </c>
      <c r="AX1" s="122"/>
      <c r="AY1" s="122"/>
      <c r="AZ1" s="122"/>
    </row>
    <row r="2" spans="1:52" s="1" customFormat="1" x14ac:dyDescent="0.25">
      <c r="A2" s="6"/>
      <c r="B2" s="6"/>
      <c r="C2" s="6"/>
      <c r="D2" s="6"/>
      <c r="E2" s="6"/>
      <c r="F2" s="6"/>
      <c r="G2" s="6"/>
      <c r="H2" s="6"/>
      <c r="I2" s="6"/>
      <c r="J2" s="125">
        <f>C7</f>
        <v>0</v>
      </c>
      <c r="K2" s="126">
        <f>C8</f>
        <v>0</v>
      </c>
      <c r="L2" s="126">
        <f>C9</f>
        <v>0</v>
      </c>
      <c r="M2" s="126">
        <f>C10</f>
        <v>0</v>
      </c>
      <c r="N2" s="126">
        <f>C11</f>
        <v>0</v>
      </c>
      <c r="O2" s="126">
        <f>G7</f>
        <v>0</v>
      </c>
      <c r="P2" s="126">
        <f>G8</f>
        <v>0</v>
      </c>
      <c r="Q2" s="126">
        <f>G9</f>
        <v>0</v>
      </c>
      <c r="R2" s="126"/>
      <c r="S2" s="126"/>
      <c r="T2" s="126">
        <f>G10</f>
        <v>0</v>
      </c>
      <c r="U2" s="126">
        <f>G11</f>
        <v>0</v>
      </c>
      <c r="V2" s="127" t="str">
        <f>H32</f>
        <v/>
      </c>
      <c r="W2" s="127">
        <f>IF(H133&amp;I133&lt;&gt;"",IF(H133&lt;&gt;"",-1,0),"")</f>
        <v>0</v>
      </c>
      <c r="X2" s="127" t="str">
        <f>IF(H134&amp;I134&lt;&gt;"",IF(H134&lt;&gt;"",-1,0),"")</f>
        <v/>
      </c>
      <c r="Y2" s="128" t="str">
        <f>IF(D68&amp;D69&lt;&gt;"",IF(E68&lt;&gt;"",F68,F69),"")</f>
        <v/>
      </c>
      <c r="Z2" s="127" t="str">
        <f>IF(H135&amp;I135&lt;&gt;"",IF(H135&lt;&gt;"",-1,0),"")</f>
        <v/>
      </c>
      <c r="AA2" s="127" t="str">
        <f>IF(H136&amp;I136&lt;&gt;"",IF(H136&lt;&gt;"",-1,0),"")</f>
        <v/>
      </c>
      <c r="AB2" s="127" t="str">
        <f>IF(H137&amp;I137&lt;&gt;"",IF(H137&lt;&gt;"",-1,0),"")</f>
        <v/>
      </c>
      <c r="AC2" s="127" t="str">
        <f>IF(H138&amp;I138&lt;&gt;"",IF(H138&lt;&gt;"",-1,0),"")</f>
        <v/>
      </c>
      <c r="AD2" s="127" t="str">
        <f>IF(H139&amp;I139&lt;&gt;"",IF(H139&lt;&gt;"",-1,0),"")</f>
        <v/>
      </c>
      <c r="AE2" s="127" t="str">
        <f>C110</f>
        <v/>
      </c>
      <c r="AF2" s="127" t="str">
        <f>C111</f>
        <v/>
      </c>
      <c r="AG2" s="127" t="str">
        <f>C112</f>
        <v/>
      </c>
      <c r="AH2" s="127" t="str">
        <f>B110</f>
        <v/>
      </c>
      <c r="AI2" s="127" t="str">
        <f>B111</f>
        <v/>
      </c>
      <c r="AJ2" s="127" t="str">
        <f>B112</f>
        <v/>
      </c>
      <c r="AK2" s="127">
        <f>E115</f>
        <v>0</v>
      </c>
      <c r="AL2" s="127">
        <f>D117</f>
        <v>0</v>
      </c>
      <c r="AM2" s="128" t="str">
        <f>D120</f>
        <v/>
      </c>
      <c r="AN2" s="127">
        <f>E117</f>
        <v>0</v>
      </c>
      <c r="AO2" s="128" t="str">
        <f>E120</f>
        <v/>
      </c>
      <c r="AP2" s="127">
        <f>F117</f>
        <v>0</v>
      </c>
      <c r="AQ2" s="128">
        <f>F119</f>
        <v>0</v>
      </c>
      <c r="AR2" s="127">
        <f>H115</f>
        <v>0</v>
      </c>
      <c r="AS2" s="128" t="str">
        <f>G120</f>
        <v/>
      </c>
      <c r="AT2" s="128" t="str">
        <f>H120</f>
        <v/>
      </c>
      <c r="AU2" s="128" t="str">
        <f>I120</f>
        <v/>
      </c>
      <c r="AV2" s="127">
        <f>F141</f>
        <v>1</v>
      </c>
      <c r="AW2" s="127">
        <f>F144</f>
        <v>1</v>
      </c>
      <c r="AX2" s="6"/>
      <c r="AY2" s="6"/>
      <c r="AZ2" s="6"/>
    </row>
    <row r="7" spans="1:52" x14ac:dyDescent="0.25">
      <c r="B7" s="8" t="s">
        <v>12</v>
      </c>
      <c r="C7" s="99"/>
      <c r="D7" s="129"/>
      <c r="F7" s="8" t="s">
        <v>13</v>
      </c>
      <c r="G7" s="4"/>
    </row>
    <row r="8" spans="1:52" x14ac:dyDescent="0.25">
      <c r="B8" s="8" t="s">
        <v>14</v>
      </c>
      <c r="C8" s="4"/>
      <c r="D8" s="14"/>
      <c r="F8" s="8" t="s">
        <v>15</v>
      </c>
      <c r="G8" s="4"/>
    </row>
    <row r="9" spans="1:52" x14ac:dyDescent="0.25">
      <c r="B9" s="8" t="s">
        <v>16</v>
      </c>
      <c r="C9" s="4"/>
      <c r="D9" s="14"/>
      <c r="F9" s="8" t="s">
        <v>17</v>
      </c>
      <c r="G9" s="4"/>
    </row>
    <row r="10" spans="1:52" x14ac:dyDescent="0.25">
      <c r="B10" s="8" t="s">
        <v>18</v>
      </c>
      <c r="C10" s="4"/>
      <c r="D10" s="14"/>
      <c r="E10"/>
      <c r="F10" s="8" t="s">
        <v>19</v>
      </c>
      <c r="G10" s="4"/>
    </row>
    <row r="11" spans="1:52" x14ac:dyDescent="0.25">
      <c r="B11" s="8" t="s">
        <v>20</v>
      </c>
      <c r="C11" s="4"/>
      <c r="D11" s="14"/>
      <c r="F11" s="8" t="s">
        <v>21</v>
      </c>
      <c r="G11" s="4"/>
    </row>
    <row r="12" spans="1:52" x14ac:dyDescent="0.25">
      <c r="B12" s="8"/>
      <c r="F12" s="8"/>
    </row>
    <row r="13" spans="1:52" x14ac:dyDescent="0.25">
      <c r="A13" s="9" t="s">
        <v>72</v>
      </c>
      <c r="B13" s="8"/>
      <c r="F13" s="8"/>
    </row>
    <row r="14" spans="1:52" ht="13.8" thickBot="1" x14ac:dyDescent="0.3">
      <c r="B14" s="8"/>
      <c r="F14" s="8"/>
    </row>
    <row r="15" spans="1:52" ht="13.8" thickBot="1" x14ac:dyDescent="0.3">
      <c r="A15" s="73" t="s">
        <v>73</v>
      </c>
      <c r="B15" s="74"/>
      <c r="C15" s="75"/>
      <c r="D15" s="76" t="s">
        <v>36</v>
      </c>
      <c r="E15" s="43"/>
      <c r="F15" s="76" t="s">
        <v>74</v>
      </c>
      <c r="G15" s="43"/>
      <c r="H15" s="76" t="s">
        <v>75</v>
      </c>
    </row>
    <row r="16" spans="1:52" x14ac:dyDescent="0.25">
      <c r="A16" s="148"/>
      <c r="B16" s="59"/>
      <c r="C16" s="60"/>
      <c r="D16" s="61"/>
      <c r="E16" s="32"/>
      <c r="F16" s="62"/>
      <c r="G16" s="32"/>
      <c r="H16" s="46" t="str">
        <f>IF(D16&lt;&gt;"",D16*F16,"")</f>
        <v/>
      </c>
    </row>
    <row r="17" spans="1:9" x14ac:dyDescent="0.25">
      <c r="A17" s="148"/>
      <c r="B17" s="64"/>
      <c r="C17" s="65"/>
      <c r="D17" s="66"/>
      <c r="E17" s="32"/>
      <c r="F17" s="67"/>
      <c r="G17" s="32"/>
      <c r="H17" s="52" t="str">
        <f t="shared" ref="H17:H31" si="0">IF(D17&lt;&gt;"",D17*F17,"")</f>
        <v/>
      </c>
    </row>
    <row r="18" spans="1:9" x14ac:dyDescent="0.25">
      <c r="A18" s="148"/>
      <c r="B18" s="64"/>
      <c r="C18" s="65"/>
      <c r="D18" s="66"/>
      <c r="E18" s="32"/>
      <c r="F18" s="67"/>
      <c r="G18" s="32"/>
      <c r="H18" s="52" t="str">
        <f t="shared" si="0"/>
        <v/>
      </c>
    </row>
    <row r="19" spans="1:9" x14ac:dyDescent="0.25">
      <c r="A19" s="148"/>
      <c r="B19" s="64"/>
      <c r="C19" s="65"/>
      <c r="D19" s="66"/>
      <c r="E19" s="32"/>
      <c r="F19" s="67"/>
      <c r="G19" s="32"/>
      <c r="H19" s="52" t="str">
        <f t="shared" si="0"/>
        <v/>
      </c>
    </row>
    <row r="20" spans="1:9" x14ac:dyDescent="0.25">
      <c r="A20" s="63"/>
      <c r="B20" s="64"/>
      <c r="C20" s="65"/>
      <c r="D20" s="66"/>
      <c r="E20" s="32"/>
      <c r="F20" s="67"/>
      <c r="G20" s="32"/>
      <c r="H20" s="52" t="str">
        <f t="shared" si="0"/>
        <v/>
      </c>
    </row>
    <row r="21" spans="1:9" x14ac:dyDescent="0.25">
      <c r="A21" s="63"/>
      <c r="B21" s="64"/>
      <c r="C21" s="65"/>
      <c r="D21" s="66"/>
      <c r="E21" s="32"/>
      <c r="F21" s="67"/>
      <c r="G21" s="32"/>
      <c r="H21" s="52" t="str">
        <f t="shared" si="0"/>
        <v/>
      </c>
    </row>
    <row r="22" spans="1:9" x14ac:dyDescent="0.25">
      <c r="A22" s="63"/>
      <c r="B22" s="64"/>
      <c r="C22" s="65"/>
      <c r="D22" s="66"/>
      <c r="E22" s="32"/>
      <c r="F22" s="67"/>
      <c r="G22" s="32"/>
      <c r="H22" s="52" t="str">
        <f t="shared" si="0"/>
        <v/>
      </c>
      <c r="I22" s="2"/>
    </row>
    <row r="23" spans="1:9" x14ac:dyDescent="0.25">
      <c r="A23" s="63"/>
      <c r="B23" s="64"/>
      <c r="C23" s="65"/>
      <c r="D23" s="66"/>
      <c r="E23" s="32"/>
      <c r="F23" s="67"/>
      <c r="G23" s="32"/>
      <c r="H23" s="52" t="str">
        <f t="shared" si="0"/>
        <v/>
      </c>
    </row>
    <row r="24" spans="1:9" x14ac:dyDescent="0.25">
      <c r="A24" s="63"/>
      <c r="B24" s="64"/>
      <c r="C24" s="65"/>
      <c r="D24" s="66"/>
      <c r="E24" s="32"/>
      <c r="F24" s="67"/>
      <c r="G24" s="32"/>
      <c r="H24" s="52" t="str">
        <f t="shared" si="0"/>
        <v/>
      </c>
    </row>
    <row r="25" spans="1:9" ht="12.75" customHeight="1" x14ac:dyDescent="0.25">
      <c r="A25" s="63"/>
      <c r="B25" s="64"/>
      <c r="C25" s="65"/>
      <c r="D25" s="66"/>
      <c r="E25" s="32"/>
      <c r="F25" s="67"/>
      <c r="G25" s="32"/>
      <c r="H25" s="52" t="str">
        <f t="shared" si="0"/>
        <v/>
      </c>
    </row>
    <row r="26" spans="1:9" x14ac:dyDescent="0.25">
      <c r="A26" s="63"/>
      <c r="B26" s="64"/>
      <c r="C26" s="65"/>
      <c r="D26" s="66"/>
      <c r="E26" s="32"/>
      <c r="F26" s="67"/>
      <c r="G26" s="32"/>
      <c r="H26" s="52" t="str">
        <f t="shared" si="0"/>
        <v/>
      </c>
    </row>
    <row r="27" spans="1:9" x14ac:dyDescent="0.25">
      <c r="A27" s="63"/>
      <c r="B27" s="64"/>
      <c r="C27" s="65"/>
      <c r="D27" s="66"/>
      <c r="E27" s="32"/>
      <c r="F27" s="67"/>
      <c r="G27" s="32"/>
      <c r="H27" s="52" t="str">
        <f t="shared" si="0"/>
        <v/>
      </c>
    </row>
    <row r="28" spans="1:9" x14ac:dyDescent="0.25">
      <c r="A28" s="63"/>
      <c r="B28" s="64"/>
      <c r="C28" s="65"/>
      <c r="D28" s="66"/>
      <c r="E28" s="32"/>
      <c r="F28" s="67"/>
      <c r="G28" s="32"/>
      <c r="H28" s="52" t="str">
        <f t="shared" si="0"/>
        <v/>
      </c>
    </row>
    <row r="29" spans="1:9" x14ac:dyDescent="0.25">
      <c r="A29" s="63"/>
      <c r="B29" s="64"/>
      <c r="C29" s="65"/>
      <c r="D29" s="66"/>
      <c r="E29" s="32"/>
      <c r="F29" s="67"/>
      <c r="G29" s="32"/>
      <c r="H29" s="52" t="str">
        <f t="shared" si="0"/>
        <v/>
      </c>
    </row>
    <row r="30" spans="1:9" x14ac:dyDescent="0.25">
      <c r="A30" s="63"/>
      <c r="B30" s="64"/>
      <c r="C30" s="65"/>
      <c r="D30" s="66"/>
      <c r="E30" s="32"/>
      <c r="F30" s="67"/>
      <c r="G30" s="32"/>
      <c r="H30" s="52" t="str">
        <f t="shared" si="0"/>
        <v/>
      </c>
    </row>
    <row r="31" spans="1:9" ht="13.8" thickBot="1" x14ac:dyDescent="0.3">
      <c r="A31" s="68"/>
      <c r="B31" s="69"/>
      <c r="C31" s="70"/>
      <c r="D31" s="71"/>
      <c r="E31" s="29"/>
      <c r="F31" s="72"/>
      <c r="G31" s="29"/>
      <c r="H31" s="46" t="str">
        <f t="shared" si="0"/>
        <v/>
      </c>
    </row>
    <row r="32" spans="1:9" ht="13.8" thickBot="1" x14ac:dyDescent="0.3">
      <c r="B32" s="130"/>
      <c r="G32" s="77" t="s">
        <v>76</v>
      </c>
      <c r="H32" s="47" t="str">
        <f>IF(H16&amp;H17&amp;H18&amp;H19&amp;H20&amp;H21&amp;H22&amp;H23&amp;H24&amp;H25&amp;H26&amp;H27&amp;H28&amp;H29&amp;H30&amp;H31&lt;&gt;"",SUM(H16:H31),"")</f>
        <v/>
      </c>
    </row>
    <row r="33" spans="1:11" x14ac:dyDescent="0.25">
      <c r="B33" s="130"/>
      <c r="H33" s="130"/>
    </row>
    <row r="34" spans="1:11" x14ac:dyDescent="0.25">
      <c r="A34" s="13" t="s">
        <v>77</v>
      </c>
      <c r="B34" s="130"/>
    </row>
    <row r="35" spans="1:11" ht="13.8" thickBot="1" x14ac:dyDescent="0.3">
      <c r="B35" s="130"/>
    </row>
    <row r="36" spans="1:11" ht="13.8" thickBot="1" x14ac:dyDescent="0.3">
      <c r="A36" s="78" t="s">
        <v>78</v>
      </c>
      <c r="B36" s="108"/>
      <c r="C36" s="76" t="s">
        <v>36</v>
      </c>
      <c r="D36" s="76" t="s">
        <v>79</v>
      </c>
      <c r="E36" s="76" t="s">
        <v>80</v>
      </c>
      <c r="F36" s="76" t="s">
        <v>81</v>
      </c>
      <c r="G36" s="76" t="s">
        <v>82</v>
      </c>
      <c r="H36" s="76" t="s">
        <v>83</v>
      </c>
      <c r="I36" s="75" t="s">
        <v>84</v>
      </c>
      <c r="J36" s="6" t="s">
        <v>85</v>
      </c>
    </row>
    <row r="37" spans="1:11" x14ac:dyDescent="0.25">
      <c r="A37" s="150"/>
      <c r="B37" s="105"/>
      <c r="C37" s="152"/>
      <c r="D37" s="62"/>
      <c r="E37" s="61"/>
      <c r="F37" s="62"/>
      <c r="G37" s="61"/>
      <c r="H37" s="116" t="str">
        <f>IF(G37&lt;&gt;"",G37*W*D37*E37/C37,"")</f>
        <v/>
      </c>
      <c r="I37" s="79" t="str">
        <f>IF(G37&lt;&gt;"",IF(H37&lt;=J37,"SI","NO"),"")</f>
        <v/>
      </c>
      <c r="J37" s="6" t="str">
        <f>IF(F37="L",2,IF(F37="S",12,IF(F37="C",40,"")))</f>
        <v/>
      </c>
      <c r="K37" s="11" t="str">
        <f>IF(I37&lt;&gt;"",IF(I37="SI",0,1),"")</f>
        <v/>
      </c>
    </row>
    <row r="38" spans="1:11" x14ac:dyDescent="0.25">
      <c r="A38" s="151"/>
      <c r="B38" s="65"/>
      <c r="C38" s="152"/>
      <c r="D38" s="67"/>
      <c r="E38" s="66"/>
      <c r="F38" s="67"/>
      <c r="G38" s="66"/>
      <c r="H38" s="117" t="str">
        <f>IF(G38&lt;&gt;"",G38*W*D38*E38/C38,"")</f>
        <v/>
      </c>
      <c r="I38" s="52" t="str">
        <f t="shared" ref="I38:I50" si="1">IF(G38&lt;&gt;"",IF(H38&lt;=J38,"SI","NO"),"")</f>
        <v/>
      </c>
      <c r="J38" s="6" t="str">
        <f t="shared" ref="J38:J50" si="2">IF(F38="L",2,IF(F38="S",12,IF(F38="C",40,"")))</f>
        <v/>
      </c>
      <c r="K38" s="11" t="str">
        <f t="shared" ref="K38:K50" si="3">IF(I38&lt;&gt;"",IF(I38="SI",0,1),"")</f>
        <v/>
      </c>
    </row>
    <row r="39" spans="1:11" x14ac:dyDescent="0.25">
      <c r="A39" s="149"/>
      <c r="B39" s="65"/>
      <c r="C39" s="152"/>
      <c r="D39" s="67"/>
      <c r="E39" s="66"/>
      <c r="F39" s="67"/>
      <c r="G39" s="66"/>
      <c r="H39" s="117" t="str">
        <f t="shared" ref="H39:H50" si="4">IF(G39&lt;&gt;"",G39*W*D39*E39/C39,"")</f>
        <v/>
      </c>
      <c r="I39" s="52" t="str">
        <f t="shared" si="1"/>
        <v/>
      </c>
      <c r="J39" s="6" t="str">
        <f t="shared" si="2"/>
        <v/>
      </c>
      <c r="K39" s="11" t="str">
        <f t="shared" si="3"/>
        <v/>
      </c>
    </row>
    <row r="40" spans="1:11" x14ac:dyDescent="0.25">
      <c r="A40" s="106"/>
      <c r="B40" s="65"/>
      <c r="C40" s="152"/>
      <c r="D40" s="67"/>
      <c r="E40" s="66"/>
      <c r="F40" s="67"/>
      <c r="G40" s="66"/>
      <c r="H40" s="117" t="str">
        <f t="shared" si="4"/>
        <v/>
      </c>
      <c r="I40" s="52" t="str">
        <f t="shared" si="1"/>
        <v/>
      </c>
      <c r="J40" s="6" t="str">
        <f t="shared" si="2"/>
        <v/>
      </c>
      <c r="K40" s="11" t="str">
        <f t="shared" si="3"/>
        <v/>
      </c>
    </row>
    <row r="41" spans="1:11" x14ac:dyDescent="0.25">
      <c r="A41" s="106"/>
      <c r="B41" s="65"/>
      <c r="C41" s="152"/>
      <c r="D41" s="67"/>
      <c r="E41" s="66"/>
      <c r="F41" s="67"/>
      <c r="G41" s="66"/>
      <c r="H41" s="117" t="str">
        <f t="shared" si="4"/>
        <v/>
      </c>
      <c r="I41" s="52" t="str">
        <f t="shared" si="1"/>
        <v/>
      </c>
      <c r="J41" s="6" t="str">
        <f t="shared" si="2"/>
        <v/>
      </c>
      <c r="K41" s="11" t="str">
        <f t="shared" si="3"/>
        <v/>
      </c>
    </row>
    <row r="42" spans="1:11" x14ac:dyDescent="0.25">
      <c r="A42" s="106"/>
      <c r="B42" s="65"/>
      <c r="C42" s="152"/>
      <c r="D42" s="67"/>
      <c r="E42" s="66"/>
      <c r="F42" s="67"/>
      <c r="G42" s="66"/>
      <c r="H42" s="117" t="str">
        <f t="shared" si="4"/>
        <v/>
      </c>
      <c r="I42" s="52" t="str">
        <f t="shared" si="1"/>
        <v/>
      </c>
      <c r="J42" s="6" t="str">
        <f t="shared" si="2"/>
        <v/>
      </c>
      <c r="K42" s="11" t="str">
        <f t="shared" si="3"/>
        <v/>
      </c>
    </row>
    <row r="43" spans="1:11" x14ac:dyDescent="0.25">
      <c r="A43" s="106"/>
      <c r="B43" s="65"/>
      <c r="C43" s="152"/>
      <c r="D43" s="67"/>
      <c r="E43" s="66"/>
      <c r="F43" s="67"/>
      <c r="G43" s="66"/>
      <c r="H43" s="117" t="str">
        <f t="shared" si="4"/>
        <v/>
      </c>
      <c r="I43" s="52" t="str">
        <f t="shared" si="1"/>
        <v/>
      </c>
      <c r="J43" s="6" t="str">
        <f t="shared" si="2"/>
        <v/>
      </c>
      <c r="K43" s="11" t="str">
        <f t="shared" si="3"/>
        <v/>
      </c>
    </row>
    <row r="44" spans="1:11" x14ac:dyDescent="0.25">
      <c r="A44" s="106"/>
      <c r="B44" s="65"/>
      <c r="C44" s="152"/>
      <c r="D44" s="67"/>
      <c r="E44" s="66"/>
      <c r="F44" s="67"/>
      <c r="G44" s="153"/>
      <c r="H44" s="117" t="str">
        <f t="shared" si="4"/>
        <v/>
      </c>
      <c r="I44" s="52" t="str">
        <f t="shared" si="1"/>
        <v/>
      </c>
      <c r="J44" s="6" t="str">
        <f t="shared" si="2"/>
        <v/>
      </c>
      <c r="K44" s="11" t="str">
        <f t="shared" si="3"/>
        <v/>
      </c>
    </row>
    <row r="45" spans="1:11" x14ac:dyDescent="0.25">
      <c r="A45" s="106"/>
      <c r="B45" s="65"/>
      <c r="C45" s="152"/>
      <c r="D45" s="67"/>
      <c r="E45" s="66"/>
      <c r="F45" s="67"/>
      <c r="G45" s="66"/>
      <c r="H45" s="117" t="str">
        <f t="shared" si="4"/>
        <v/>
      </c>
      <c r="I45" s="52" t="str">
        <f t="shared" si="1"/>
        <v/>
      </c>
      <c r="J45" s="6" t="str">
        <f t="shared" si="2"/>
        <v/>
      </c>
      <c r="K45" s="11" t="str">
        <f t="shared" si="3"/>
        <v/>
      </c>
    </row>
    <row r="46" spans="1:11" x14ac:dyDescent="0.25">
      <c r="A46" s="106"/>
      <c r="B46" s="65"/>
      <c r="C46" s="152"/>
      <c r="D46" s="67"/>
      <c r="E46" s="66"/>
      <c r="F46" s="67"/>
      <c r="G46" s="66"/>
      <c r="H46" s="117" t="str">
        <f t="shared" si="4"/>
        <v/>
      </c>
      <c r="I46" s="52" t="str">
        <f t="shared" si="1"/>
        <v/>
      </c>
      <c r="J46" s="6" t="str">
        <f t="shared" si="2"/>
        <v/>
      </c>
      <c r="K46" s="11" t="str">
        <f t="shared" si="3"/>
        <v/>
      </c>
    </row>
    <row r="47" spans="1:11" x14ac:dyDescent="0.25">
      <c r="A47" s="106"/>
      <c r="B47" s="65"/>
      <c r="C47" s="66"/>
      <c r="D47" s="67"/>
      <c r="E47" s="66"/>
      <c r="F47" s="67"/>
      <c r="G47" s="66"/>
      <c r="H47" s="117" t="str">
        <f t="shared" si="4"/>
        <v/>
      </c>
      <c r="I47" s="52" t="str">
        <f t="shared" si="1"/>
        <v/>
      </c>
      <c r="J47" s="6" t="str">
        <f t="shared" si="2"/>
        <v/>
      </c>
      <c r="K47" s="11" t="str">
        <f t="shared" si="3"/>
        <v/>
      </c>
    </row>
    <row r="48" spans="1:11" x14ac:dyDescent="0.25">
      <c r="A48" s="106"/>
      <c r="B48" s="65"/>
      <c r="C48" s="66"/>
      <c r="D48" s="67"/>
      <c r="E48" s="66"/>
      <c r="F48" s="67"/>
      <c r="G48" s="66"/>
      <c r="H48" s="117" t="str">
        <f t="shared" si="4"/>
        <v/>
      </c>
      <c r="I48" s="52" t="str">
        <f t="shared" si="1"/>
        <v/>
      </c>
      <c r="J48" s="6" t="str">
        <f t="shared" si="2"/>
        <v/>
      </c>
      <c r="K48" s="11" t="str">
        <f t="shared" si="3"/>
        <v/>
      </c>
    </row>
    <row r="49" spans="1:12" x14ac:dyDescent="0.25">
      <c r="A49" s="106"/>
      <c r="B49" s="65"/>
      <c r="C49" s="66"/>
      <c r="D49" s="67"/>
      <c r="E49" s="66"/>
      <c r="F49" s="67"/>
      <c r="G49" s="66"/>
      <c r="H49" s="117" t="str">
        <f t="shared" si="4"/>
        <v/>
      </c>
      <c r="I49" s="52" t="str">
        <f t="shared" si="1"/>
        <v/>
      </c>
      <c r="J49" s="6" t="str">
        <f t="shared" si="2"/>
        <v/>
      </c>
      <c r="K49" s="11" t="str">
        <f t="shared" si="3"/>
        <v/>
      </c>
    </row>
    <row r="50" spans="1:12" ht="13.8" thickBot="1" x14ac:dyDescent="0.3">
      <c r="A50" s="107"/>
      <c r="B50" s="70"/>
      <c r="C50" s="71"/>
      <c r="D50" s="72"/>
      <c r="E50" s="71"/>
      <c r="F50" s="72"/>
      <c r="G50" s="71"/>
      <c r="H50" s="118" t="str">
        <f t="shared" si="4"/>
        <v/>
      </c>
      <c r="I50" s="80" t="str">
        <f t="shared" si="1"/>
        <v/>
      </c>
      <c r="J50" s="6" t="str">
        <f t="shared" si="2"/>
        <v/>
      </c>
      <c r="K50" s="11" t="str">
        <f t="shared" si="3"/>
        <v/>
      </c>
    </row>
    <row r="51" spans="1:12" x14ac:dyDescent="0.25">
      <c r="A51" s="81" t="s">
        <v>86</v>
      </c>
      <c r="B51" s="82"/>
      <c r="C51" s="83"/>
      <c r="D51" s="83"/>
      <c r="E51" s="83"/>
      <c r="F51" s="83"/>
      <c r="G51" s="83"/>
      <c r="H51" s="21"/>
      <c r="I51" s="83"/>
      <c r="J51" s="6"/>
    </row>
    <row r="52" spans="1:12" x14ac:dyDescent="0.25">
      <c r="B52" s="82"/>
      <c r="C52" s="83"/>
      <c r="D52" s="83"/>
      <c r="E52" s="83"/>
      <c r="F52" s="83"/>
      <c r="G52" s="83"/>
      <c r="H52" s="21"/>
      <c r="I52" s="83"/>
      <c r="J52" s="6"/>
    </row>
    <row r="53" spans="1:12" x14ac:dyDescent="0.25">
      <c r="A53" s="15" t="s">
        <v>87</v>
      </c>
      <c r="B53" s="15"/>
      <c r="C53" s="15"/>
      <c r="D53" s="15" t="s">
        <v>88</v>
      </c>
      <c r="E53" s="15"/>
      <c r="F53" s="15"/>
      <c r="G53" s="15"/>
      <c r="H53" s="15"/>
      <c r="I53" s="15"/>
      <c r="K53" s="12" t="str">
        <f>IF(K37&amp;K38&amp;K39&amp;K40&amp;K41&amp;K42&amp;K43&amp;K44&amp;K45&amp;K46&amp;K47&amp;K48&amp;K49&amp;K50&lt;&gt;"",SUM(K37:K50),"")</f>
        <v/>
      </c>
      <c r="L53" s="11" t="s">
        <v>89</v>
      </c>
    </row>
    <row r="54" spans="1:12" ht="12" customHeight="1" x14ac:dyDescent="0.25">
      <c r="A54" s="15" t="s">
        <v>90</v>
      </c>
      <c r="B54" s="15"/>
      <c r="C54" s="15"/>
      <c r="D54" s="15" t="s">
        <v>91</v>
      </c>
      <c r="F54" s="15"/>
      <c r="G54" s="15"/>
      <c r="H54" s="15"/>
      <c r="I54" s="15"/>
    </row>
    <row r="55" spans="1:12" ht="11.25" customHeight="1" x14ac:dyDescent="0.25">
      <c r="A55" s="15"/>
      <c r="B55" s="15"/>
      <c r="C55" s="15"/>
      <c r="D55" s="15"/>
      <c r="F55" s="15"/>
      <c r="G55" s="15"/>
      <c r="H55" s="15"/>
      <c r="I55" s="15"/>
    </row>
    <row r="56" spans="1:12" ht="12" customHeight="1" x14ac:dyDescent="0.25">
      <c r="A56" s="15"/>
      <c r="B56" s="15"/>
      <c r="C56" s="15"/>
      <c r="D56" s="15"/>
      <c r="F56" s="15"/>
      <c r="G56" s="15"/>
      <c r="H56" s="15"/>
      <c r="I56" s="15"/>
    </row>
    <row r="57" spans="1:12" ht="12" customHeight="1" x14ac:dyDescent="0.25">
      <c r="A57" s="15"/>
      <c r="B57" s="15"/>
      <c r="C57" s="15"/>
      <c r="D57" s="15"/>
      <c r="F57" s="15"/>
      <c r="G57" s="15"/>
      <c r="H57" s="15"/>
      <c r="I57" s="15"/>
    </row>
    <row r="58" spans="1:12" ht="12" customHeight="1" x14ac:dyDescent="0.25">
      <c r="A58" s="15"/>
      <c r="B58" s="15"/>
      <c r="C58" s="15"/>
      <c r="D58" s="15"/>
      <c r="F58" s="15"/>
      <c r="G58" s="15"/>
      <c r="H58" s="15"/>
      <c r="I58" s="15"/>
    </row>
    <row r="59" spans="1:12" ht="12.75" customHeight="1" x14ac:dyDescent="0.25">
      <c r="A59" s="9" t="s">
        <v>92</v>
      </c>
      <c r="D59" s="48"/>
      <c r="J59" s="6"/>
    </row>
    <row r="60" spans="1:12" ht="12.75" customHeight="1" x14ac:dyDescent="0.25">
      <c r="A60" s="9"/>
      <c r="D60" s="48"/>
      <c r="J60" s="6"/>
    </row>
    <row r="61" spans="1:12" ht="12.75" customHeight="1" x14ac:dyDescent="0.25">
      <c r="A61" s="9"/>
      <c r="D61" s="48"/>
      <c r="J61" s="6"/>
    </row>
    <row r="62" spans="1:12" ht="12.75" customHeight="1" x14ac:dyDescent="0.25">
      <c r="A62" s="9"/>
      <c r="D62" s="48"/>
      <c r="J62" s="6"/>
    </row>
    <row r="64" spans="1:12" x14ac:dyDescent="0.25">
      <c r="B64" s="8" t="s">
        <v>26</v>
      </c>
      <c r="C64" s="2"/>
      <c r="G64" s="8" t="s">
        <v>27</v>
      </c>
      <c r="H64" s="3"/>
      <c r="J64" s="11" t="s">
        <v>28</v>
      </c>
    </row>
    <row r="65" spans="1:11" x14ac:dyDescent="0.25">
      <c r="B65" s="8" t="s">
        <v>29</v>
      </c>
      <c r="C65" s="2"/>
      <c r="G65" s="8" t="s">
        <v>30</v>
      </c>
      <c r="H65" s="3">
        <v>1</v>
      </c>
      <c r="J65" s="11" t="e">
        <f>3600*H64/(C64*C65)</f>
        <v>#DIV/0!</v>
      </c>
    </row>
    <row r="66" spans="1:11" x14ac:dyDescent="0.25">
      <c r="H66" s="10" t="s">
        <v>22</v>
      </c>
      <c r="I66" s="10" t="s">
        <v>23</v>
      </c>
    </row>
    <row r="67" spans="1:11" x14ac:dyDescent="0.25">
      <c r="A67" s="14" t="s">
        <v>24</v>
      </c>
      <c r="E67" s="12" t="s">
        <v>31</v>
      </c>
      <c r="F67" s="12" t="s">
        <v>32</v>
      </c>
      <c r="G67" s="8"/>
      <c r="H67" s="18"/>
      <c r="I67" s="19"/>
    </row>
    <row r="68" spans="1:11" x14ac:dyDescent="0.25">
      <c r="A68" s="11" t="s">
        <v>33</v>
      </c>
      <c r="D68" s="144"/>
      <c r="E68" s="5"/>
      <c r="F68" s="6" t="str">
        <f>IF(E68&lt;&gt;"",E68*J65/H65,"")</f>
        <v/>
      </c>
      <c r="H68" s="16" t="str">
        <f>IF(F68&lt;&gt;"",IF(F68*0.0096&lt;=J68,"X",""),"")</f>
        <v/>
      </c>
      <c r="I68" s="17" t="str">
        <f>IF(F68&lt;&gt;"",IF(F68*0.0096&gt;J68,"X",""),"")</f>
        <v/>
      </c>
      <c r="J68" s="11">
        <v>0.25</v>
      </c>
    </row>
    <row r="69" spans="1:11" x14ac:dyDescent="0.25">
      <c r="A69" s="11" t="s">
        <v>25</v>
      </c>
      <c r="D69" s="144"/>
      <c r="E69" s="5"/>
      <c r="F69" s="6" t="str">
        <f>IF(E69&lt;&gt;"",E69*J65/H65,"")</f>
        <v/>
      </c>
      <c r="H69" s="16" t="str">
        <f>IF(F69&lt;&gt;"",IF(F69*0.0096&lt;=J69,"X",""),"")</f>
        <v/>
      </c>
      <c r="I69" s="17" t="str">
        <f>IF(F69&lt;&gt;"",IF(F69*0.0096&gt;J69,"X",""),"")</f>
        <v/>
      </c>
      <c r="J69" s="11">
        <v>1</v>
      </c>
    </row>
    <row r="72" spans="1:11" x14ac:dyDescent="0.25">
      <c r="A72" s="13" t="s">
        <v>93</v>
      </c>
    </row>
    <row r="73" spans="1:11" x14ac:dyDescent="0.25">
      <c r="H73" s="10" t="s">
        <v>22</v>
      </c>
      <c r="I73" s="10" t="s">
        <v>23</v>
      </c>
    </row>
    <row r="74" spans="1:11" x14ac:dyDescent="0.25">
      <c r="A74" s="11" t="s">
        <v>94</v>
      </c>
      <c r="H74" s="100"/>
      <c r="I74" s="101"/>
    </row>
    <row r="76" spans="1:11" x14ac:dyDescent="0.25">
      <c r="A76" s="9" t="s">
        <v>95</v>
      </c>
    </row>
    <row r="77" spans="1:11" x14ac:dyDescent="0.25">
      <c r="H77" s="10" t="s">
        <v>22</v>
      </c>
      <c r="I77" s="10" t="s">
        <v>23</v>
      </c>
    </row>
    <row r="78" spans="1:11" x14ac:dyDescent="0.25">
      <c r="A78" s="11" t="s">
        <v>96</v>
      </c>
      <c r="H78" s="100"/>
      <c r="I78" s="101"/>
      <c r="J78" s="11">
        <f>IF(H78&lt;&gt;"",1,0)</f>
        <v>0</v>
      </c>
      <c r="K78" s="11">
        <f>IF(I78&lt;&gt;"",1,0)</f>
        <v>0</v>
      </c>
    </row>
    <row r="79" spans="1:11" x14ac:dyDescent="0.25">
      <c r="A79" s="11" t="s">
        <v>97</v>
      </c>
      <c r="H79" s="100"/>
      <c r="I79" s="101"/>
      <c r="J79" s="11">
        <f>IF(H79&lt;&gt;"",1,0)</f>
        <v>0</v>
      </c>
      <c r="K79" s="11">
        <f>IF(I79&lt;&gt;"",1,0)</f>
        <v>0</v>
      </c>
    </row>
    <row r="80" spans="1:11" x14ac:dyDescent="0.25">
      <c r="J80" s="11">
        <f>SUM(J78:J79)</f>
        <v>0</v>
      </c>
      <c r="K80" s="11">
        <f>SUM(K78:K79)</f>
        <v>0</v>
      </c>
    </row>
    <row r="81" spans="1:23" x14ac:dyDescent="0.25">
      <c r="A81" s="9" t="s">
        <v>98</v>
      </c>
    </row>
    <row r="82" spans="1:23" x14ac:dyDescent="0.25">
      <c r="H82" s="10" t="s">
        <v>22</v>
      </c>
      <c r="I82" s="10" t="s">
        <v>23</v>
      </c>
    </row>
    <row r="83" spans="1:23" x14ac:dyDescent="0.25">
      <c r="A83" s="11" t="s">
        <v>99</v>
      </c>
      <c r="H83" s="100"/>
      <c r="I83" s="101"/>
      <c r="J83" s="11">
        <f>IF(H83&lt;&gt;"",1,0)</f>
        <v>0</v>
      </c>
      <c r="K83" s="11">
        <f>IF(I83&lt;&gt;"",1,0)</f>
        <v>0</v>
      </c>
    </row>
    <row r="84" spans="1:23" x14ac:dyDescent="0.25">
      <c r="A84" s="11" t="s">
        <v>100</v>
      </c>
      <c r="H84" s="100"/>
      <c r="I84" s="101"/>
      <c r="J84" s="11">
        <f>IF(H84&lt;&gt;"",1,0)</f>
        <v>0</v>
      </c>
      <c r="K84" s="11">
        <f>IF(I84&lt;&gt;"",1,0)</f>
        <v>0</v>
      </c>
    </row>
    <row r="85" spans="1:23" x14ac:dyDescent="0.25">
      <c r="J85" s="11">
        <f>SUM(J83:J84)</f>
        <v>0</v>
      </c>
      <c r="K85" s="11">
        <f>SUM(K83:K84)</f>
        <v>0</v>
      </c>
    </row>
    <row r="86" spans="1:23" x14ac:dyDescent="0.25">
      <c r="A86" s="13" t="s">
        <v>101</v>
      </c>
    </row>
    <row r="87" spans="1:23" x14ac:dyDescent="0.25">
      <c r="H87" s="10" t="s">
        <v>22</v>
      </c>
      <c r="I87" s="10" t="s">
        <v>23</v>
      </c>
    </row>
    <row r="88" spans="1:23" x14ac:dyDescent="0.25">
      <c r="A88" s="11" t="s">
        <v>102</v>
      </c>
      <c r="H88" s="100"/>
      <c r="I88" s="101"/>
    </row>
    <row r="92" spans="1:23" x14ac:dyDescent="0.25">
      <c r="A92" s="9" t="s">
        <v>103</v>
      </c>
    </row>
    <row r="93" spans="1:23" x14ac:dyDescent="0.25">
      <c r="A93" s="9"/>
    </row>
    <row r="94" spans="1:23" x14ac:dyDescent="0.25">
      <c r="A94" s="9"/>
    </row>
    <row r="95" spans="1:23" ht="13.8" thickBot="1" x14ac:dyDescent="0.3">
      <c r="A95" s="9"/>
    </row>
    <row r="96" spans="1:23" x14ac:dyDescent="0.25">
      <c r="L96" s="84" t="s">
        <v>104</v>
      </c>
      <c r="M96" s="50"/>
      <c r="N96" s="50"/>
      <c r="O96" s="50"/>
      <c r="P96" s="50"/>
      <c r="Q96" s="26"/>
      <c r="R96" s="121" t="s">
        <v>105</v>
      </c>
      <c r="S96" s="50"/>
      <c r="T96" s="50"/>
      <c r="U96" s="50"/>
      <c r="V96" s="50"/>
      <c r="W96" s="26"/>
    </row>
    <row r="97" spans="1:23" x14ac:dyDescent="0.25">
      <c r="A97" s="12"/>
      <c r="B97" s="10" t="s">
        <v>104</v>
      </c>
      <c r="C97" s="10" t="s">
        <v>105</v>
      </c>
      <c r="J97" s="22" t="s">
        <v>104</v>
      </c>
      <c r="K97" s="22" t="s">
        <v>105</v>
      </c>
      <c r="L97" s="34" t="s">
        <v>106</v>
      </c>
      <c r="M97" s="32" t="s">
        <v>107</v>
      </c>
      <c r="N97" s="32" t="s">
        <v>108</v>
      </c>
      <c r="O97" s="32" t="s">
        <v>109</v>
      </c>
      <c r="P97" s="32" t="s">
        <v>110</v>
      </c>
      <c r="Q97" s="33" t="s">
        <v>111</v>
      </c>
      <c r="R97" s="34" t="s">
        <v>106</v>
      </c>
      <c r="S97" s="32" t="s">
        <v>107</v>
      </c>
      <c r="T97" s="32" t="s">
        <v>108</v>
      </c>
      <c r="U97" s="21" t="s">
        <v>109</v>
      </c>
      <c r="V97" s="21" t="s">
        <v>110</v>
      </c>
      <c r="W97" s="85" t="s">
        <v>111</v>
      </c>
    </row>
    <row r="98" spans="1:23" x14ac:dyDescent="0.25">
      <c r="A98" s="10" t="s">
        <v>112</v>
      </c>
      <c r="B98" s="10" t="s">
        <v>31</v>
      </c>
      <c r="C98" s="10" t="s">
        <v>31</v>
      </c>
      <c r="J98" s="22" t="s">
        <v>83</v>
      </c>
      <c r="K98" s="22" t="s">
        <v>83</v>
      </c>
      <c r="L98" s="86">
        <v>2</v>
      </c>
      <c r="M98" s="87">
        <v>12</v>
      </c>
      <c r="N98" s="87">
        <v>40</v>
      </c>
      <c r="O98" s="87"/>
      <c r="P98" s="87"/>
      <c r="Q98" s="88"/>
      <c r="R98" s="87">
        <v>2</v>
      </c>
      <c r="S98" s="87">
        <v>12</v>
      </c>
      <c r="T98" s="87">
        <v>40</v>
      </c>
      <c r="U98" s="87"/>
      <c r="V98" s="87"/>
      <c r="W98" s="88"/>
    </row>
    <row r="99" spans="1:23" x14ac:dyDescent="0.25">
      <c r="A99" s="7">
        <v>0</v>
      </c>
      <c r="B99" s="7">
        <v>225</v>
      </c>
      <c r="C99" s="7"/>
      <c r="J99" s="22" t="e">
        <f>$B$107*$H$32*B99/$B$105</f>
        <v>#VALUE!</v>
      </c>
      <c r="K99" s="22" t="e">
        <f>$B$107*$H$32*C99/$C$105</f>
        <v>#VALUE!</v>
      </c>
      <c r="L99" s="86" t="e">
        <f>IF(J99&lt;=$L$98,1,0)</f>
        <v>#VALUE!</v>
      </c>
      <c r="M99" s="87" t="e">
        <f>IF(J99&lt;=$M$98,1,0)</f>
        <v>#VALUE!</v>
      </c>
      <c r="N99" s="87" t="e">
        <f>IF(J99&lt;=$N$98,1,0)</f>
        <v>#VALUE!</v>
      </c>
      <c r="O99" s="87"/>
      <c r="P99" s="87"/>
      <c r="Q99" s="88"/>
      <c r="R99" s="87" t="e">
        <f>IF(K99&lt;=$R$98,1,0)</f>
        <v>#VALUE!</v>
      </c>
      <c r="S99" s="87" t="e">
        <f>IF(K99&lt;=$S$98,1,0)</f>
        <v>#VALUE!</v>
      </c>
      <c r="T99" s="87" t="e">
        <f>IF(K99&lt;=$T$98,1,0)</f>
        <v>#VALUE!</v>
      </c>
      <c r="U99" s="87"/>
      <c r="V99" s="87"/>
      <c r="W99" s="88"/>
    </row>
    <row r="100" spans="1:23" x14ac:dyDescent="0.25">
      <c r="A100" s="7">
        <v>10</v>
      </c>
      <c r="B100" s="7">
        <v>57</v>
      </c>
      <c r="C100" s="7"/>
      <c r="J100" s="22" t="e">
        <f>$B$107*$H$32*B100/$B$105</f>
        <v>#VALUE!</v>
      </c>
      <c r="K100" s="22" t="e">
        <f>$B$107*$H$32*C100/$C$105</f>
        <v>#VALUE!</v>
      </c>
      <c r="L100" s="86" t="e">
        <f>IF(J100&lt;=$L$98,IF(L99=1,0,1),0)</f>
        <v>#VALUE!</v>
      </c>
      <c r="M100" s="87" t="e">
        <f>IF(J100&lt;=$M$98,IF(M99=1,0,1),0)</f>
        <v>#VALUE!</v>
      </c>
      <c r="N100" s="87" t="e">
        <f>IF(J100&lt;=$N$98,IF(N99=1,0,1),0)</f>
        <v>#VALUE!</v>
      </c>
      <c r="O100" s="87" t="e">
        <f>IF($B$105&lt;&gt;"",IF(J100-J99&lt;&gt;0,(A99+(A100-A99)*($L$98-J99)/(J100-J99))*L100,""),"")</f>
        <v>#VALUE!</v>
      </c>
      <c r="P100" s="87" t="e">
        <f>IF($B$105&lt;&gt;"",IF(J100-J99&lt;&gt;0,(A99+(A100-A99)*($M$98-J99)/(J100-J99))*M100,""),"")</f>
        <v>#VALUE!</v>
      </c>
      <c r="Q100" s="88" t="e">
        <f>IF($B$105&lt;&gt;"",IF(J100-J99&lt;&gt;0,(A99+(A100-A99)*($N$98-J99)/(J101-J99))*N100,""),"")</f>
        <v>#VALUE!</v>
      </c>
      <c r="R100" s="87" t="e">
        <f>IF(K100&lt;=$R$98,IF(R99=1,0,1),0)</f>
        <v>#VALUE!</v>
      </c>
      <c r="S100" s="87" t="e">
        <f>IF(K100&lt;=$S$98,IF(S99=1,0,1),0)</f>
        <v>#VALUE!</v>
      </c>
      <c r="T100" s="87" t="e">
        <f>IF(K100&lt;=$T$98,IF(T99=1,0,1),0)</f>
        <v>#VALUE!</v>
      </c>
      <c r="U100" s="87" t="e">
        <f>IF(K100-K99&lt;&gt;0,(A99+(A100-A99)*(2-K99)/(K100-K99))*R100,"")</f>
        <v>#VALUE!</v>
      </c>
      <c r="V100" s="87" t="e">
        <f>IF(K100-K99&lt;&gt;0,(A99+(A100-A99)*(12-K99)/(K100-K99))*S100,"")</f>
        <v>#VALUE!</v>
      </c>
      <c r="W100" s="88" t="e">
        <f>IF(K100-K99&lt;&gt;0,(A99+(A100-A99)*($T$98-K99)/(K100-K99))*T100,"")</f>
        <v>#VALUE!</v>
      </c>
    </row>
    <row r="101" spans="1:23" x14ac:dyDescent="0.25">
      <c r="A101" s="7">
        <v>50</v>
      </c>
      <c r="B101" s="7">
        <v>4</v>
      </c>
      <c r="C101" s="7"/>
      <c r="J101" s="22" t="e">
        <f>$B$107*$H$32*B101/$B$105</f>
        <v>#VALUE!</v>
      </c>
      <c r="K101" s="22" t="e">
        <f>$B$107*$H$32*C101/$C$105</f>
        <v>#VALUE!</v>
      </c>
      <c r="L101" s="86" t="e">
        <f>IF(J101&lt;=$L$98,IF(L100=1,0,1),0)</f>
        <v>#VALUE!</v>
      </c>
      <c r="M101" s="87" t="e">
        <f>IF(J101&lt;=$M$98,IF(M100=1,0,1),0)</f>
        <v>#VALUE!</v>
      </c>
      <c r="N101" s="87" t="e">
        <f>IF(J101&lt;=$N$98,IF(N100=1,0,1),0)</f>
        <v>#VALUE!</v>
      </c>
      <c r="O101" s="87" t="e">
        <f>IF($B$105&lt;&gt;"",IF(J101-J100&lt;&gt;0,(A100+(A101-A100)*($L$98-J100)/(J101-J100))*L101,""),"")</f>
        <v>#VALUE!</v>
      </c>
      <c r="P101" s="87" t="e">
        <f>IF($B$105&lt;&gt;"",IF(J101-J100&lt;&gt;0,(A100+(A101-A100)*($M$98-J100)/(J101-J100))*M101,""),"")</f>
        <v>#VALUE!</v>
      </c>
      <c r="Q101" s="88" t="e">
        <f>IF($B$105&lt;&gt;"",IF(J101-J100&lt;&gt;0,(A100+(A101-A100)*($N$98-J100)/(J102-J100))*N101,""),"")</f>
        <v>#VALUE!</v>
      </c>
      <c r="R101" s="87" t="e">
        <f>IF(K101&lt;=$R$98,IF(R100=1,0,1),0)</f>
        <v>#VALUE!</v>
      </c>
      <c r="S101" s="87" t="e">
        <f>IF(K101&lt;=$S$98,IF(S100=1,0,1),0)</f>
        <v>#VALUE!</v>
      </c>
      <c r="T101" s="87" t="e">
        <f>IF(K101&lt;=$T$98,IF(T100=1,0,1),0)</f>
        <v>#VALUE!</v>
      </c>
      <c r="U101" s="87" t="e">
        <f>IF(K101-K100&lt;&gt;0,(A100+(A101-A100)*(2-K100)/(K101-K100))*R101,"")</f>
        <v>#VALUE!</v>
      </c>
      <c r="V101" s="87" t="e">
        <f>IF(K101-K100&lt;&gt;0,(A100+(A101-A100)*(12-K100)/(K101-K100))*S101,"")</f>
        <v>#VALUE!</v>
      </c>
      <c r="W101" s="88" t="e">
        <f>IF(K101-K100&lt;&gt;0,(A100+(A101-A100)*($T$98-K100)/(K101-K100))*T101,"")</f>
        <v>#VALUE!</v>
      </c>
    </row>
    <row r="102" spans="1:23" x14ac:dyDescent="0.25">
      <c r="A102" s="7">
        <v>100</v>
      </c>
      <c r="B102" s="7">
        <v>0.13300000000000001</v>
      </c>
      <c r="C102" s="7"/>
      <c r="J102" s="22" t="e">
        <f>$B$107*$H$32*B102/$B$105</f>
        <v>#VALUE!</v>
      </c>
      <c r="K102" s="22" t="e">
        <f>$B$107*$H$32*C102/$C$105</f>
        <v>#VALUE!</v>
      </c>
      <c r="L102" s="86" t="e">
        <f>IF(J102&lt;=$L$98,IF(L101=1,0,1),0)</f>
        <v>#VALUE!</v>
      </c>
      <c r="M102" s="87" t="e">
        <f>IF(J102&lt;=$M$98,IF(M101=1,0,1),0)</f>
        <v>#VALUE!</v>
      </c>
      <c r="N102" s="87" t="e">
        <f>IF(J102&lt;=$N$98,IF(N101=1,0,1),0)</f>
        <v>#VALUE!</v>
      </c>
      <c r="O102" s="87" t="e">
        <f>IF($B$105&lt;&gt;"",IF(J102-J101&lt;&gt;0,(A101+(A102-A101)*($L$98-J101)/(J102-J101))*L102,""),"")</f>
        <v>#VALUE!</v>
      </c>
      <c r="P102" s="87" t="e">
        <f>IF($B$105&lt;&gt;"",IF(J102-J101&lt;&gt;0,(A101+(A102-A101)*($M$98-J101)/(J102-J101))*M102,""),"")</f>
        <v>#VALUE!</v>
      </c>
      <c r="Q102" s="88" t="e">
        <f>IF($B$105&lt;&gt;"",IF(J102-J101&lt;&gt;0,(A101+(A102-A101)*($N$98-J101)/(J103-J101))*N102,""),"")</f>
        <v>#VALUE!</v>
      </c>
      <c r="R102" s="87" t="e">
        <f>IF(K102&lt;=$R$98,IF(R101=1,0,1),0)</f>
        <v>#VALUE!</v>
      </c>
      <c r="S102" s="87" t="e">
        <f>IF(K102&lt;=$S$98,IF(S101=1,0,1),0)</f>
        <v>#VALUE!</v>
      </c>
      <c r="T102" s="87" t="e">
        <f>IF(K102&lt;=$T$98,IF(T101=1,0,1),0)</f>
        <v>#VALUE!</v>
      </c>
      <c r="U102" s="87" t="e">
        <f>IF(K102-K101&lt;&gt;0,(A101+(A102-A101)*(2-K101)/(K102-K101))*R102,"")</f>
        <v>#VALUE!</v>
      </c>
      <c r="V102" s="87" t="e">
        <f>IF(K102-K101&lt;&gt;0,(A101+(A102-A101)*(12-K101)/(K102-K101))*S102,"")</f>
        <v>#VALUE!</v>
      </c>
      <c r="W102" s="88" t="e">
        <f>IF(K102-K101&lt;&gt;0,(A101+(A102-A101)*($T$98-K101)/(K102-K101))*T102,"")</f>
        <v>#VALUE!</v>
      </c>
    </row>
    <row r="103" spans="1:23" x14ac:dyDescent="0.25">
      <c r="A103" s="7">
        <v>150</v>
      </c>
      <c r="B103" s="7">
        <v>0.05</v>
      </c>
      <c r="C103" s="7"/>
      <c r="J103" s="22" t="e">
        <f>$B$107*$H$32*B103/$B$105</f>
        <v>#VALUE!</v>
      </c>
      <c r="K103" s="22" t="e">
        <f>$B$107*$H$32*C103/$C$105</f>
        <v>#VALUE!</v>
      </c>
      <c r="L103" s="86" t="e">
        <f>IF(J103&lt;=$L$98,IF(L102=1,0,1),0)</f>
        <v>#VALUE!</v>
      </c>
      <c r="M103" s="87" t="e">
        <f>IF(J103&lt;=$M$98,IF(M102=1,0,1),0)</f>
        <v>#VALUE!</v>
      </c>
      <c r="N103" s="87" t="e">
        <f>IF(J103&lt;=$N$98,IF(N102=1,0,1),0)</f>
        <v>#VALUE!</v>
      </c>
      <c r="O103" s="87" t="e">
        <f>IF($B$105&lt;&gt;"",IF(J103-J102&lt;&gt;0,(A102+(A103-A102)*($L$98-J102)/(J103-J102))*L103,""),"")</f>
        <v>#VALUE!</v>
      </c>
      <c r="P103" s="87" t="e">
        <f>IF($B$105&lt;&gt;"",IF(J103-J102&lt;&gt;0,(A102+(A103-A102)*($M$98-J102)/(J103-J102))*M103,""),"")</f>
        <v>#VALUE!</v>
      </c>
      <c r="Q103" s="88" t="e">
        <f>IF($B$105&lt;&gt;"",IF(J103-J102&lt;&gt;0,(A102+(A103-A102)*($N$98-J102)/(J104-J102))*N103,""),"")</f>
        <v>#VALUE!</v>
      </c>
      <c r="R103" s="87" t="e">
        <f>IF(K103&lt;=$R$98,IF(R102=1,0,1),0)</f>
        <v>#VALUE!</v>
      </c>
      <c r="S103" s="87" t="e">
        <f>IF(K103&lt;=$S$98,IF(S102=1,0,1),0)</f>
        <v>#VALUE!</v>
      </c>
      <c r="T103" s="87" t="e">
        <f>IF(K103&lt;=$T$98,IF(T102=1,0,1),0)</f>
        <v>#VALUE!</v>
      </c>
      <c r="U103" s="87" t="e">
        <f>IF(K103-K102&lt;&gt;0,(A102+(A103-A102)*(2-K102)/(K103-K102))*R103,"")</f>
        <v>#VALUE!</v>
      </c>
      <c r="V103" s="87" t="e">
        <f>IF(K103-K102&lt;&gt;0,(A102+(A103-A102)*(12-K102)/(K103-K102))*S103,"")</f>
        <v>#VALUE!</v>
      </c>
      <c r="W103" s="88" t="e">
        <f>IF(K103-K102&lt;&gt;0,(A102+(A103-A102)*($T$98-K102)/(K103-K102))*T103,"")</f>
        <v>#VALUE!</v>
      </c>
    </row>
    <row r="104" spans="1:23" ht="13.8" thickBot="1" x14ac:dyDescent="0.3">
      <c r="K104" s="131"/>
      <c r="L104" s="28"/>
      <c r="M104" s="29"/>
      <c r="N104" s="29"/>
      <c r="O104" s="119" t="e">
        <f>IF($B$105&lt;&gt;"",IF(J104-J103&lt;&gt;0,(A103+(A104-A103)*($L$98-J103)/(J104-J103))*L104,""),"")</f>
        <v>#VALUE!</v>
      </c>
      <c r="P104" s="119" t="e">
        <f>IF($B$105&lt;&gt;"",IF(J104-J103&lt;&gt;0,(A103+(A104-A103)*($M$98-J103)/(J104-J103))*M104,""),"")</f>
        <v>#VALUE!</v>
      </c>
      <c r="Q104" s="120" t="e">
        <f>IF($B$105&lt;&gt;"",IF(J104-J103&lt;&gt;0,(A103+(A104-A103)*($N$98-J103)/(J105-J103))*N104,""),"")</f>
        <v>#VALUE!</v>
      </c>
      <c r="R104" s="119"/>
      <c r="S104" s="119"/>
      <c r="T104" s="29"/>
      <c r="U104" s="89" t="e">
        <f>IF(U100&amp;U101&amp;U102&amp;U103&lt;&gt;"",IF(MAX(U100:U103)=0,SQRT(6)*V104,MAX(U100:U103)),"")</f>
        <v>#VALUE!</v>
      </c>
      <c r="V104" s="89" t="e">
        <f>IF(V100&amp;V101&amp;V102&amp;V103&lt;&gt;"",IF(MAX(V100:V103)=0,SQRT(3.34)*W104,MAX(V100:V103)),"")</f>
        <v>#VALUE!</v>
      </c>
      <c r="W104" s="90" t="e">
        <f>IF(W100&amp;W101&amp;W102&amp;W103&lt;&gt;"",MAX(W100:W103),"")</f>
        <v>#VALUE!</v>
      </c>
    </row>
    <row r="105" spans="1:23" x14ac:dyDescent="0.25">
      <c r="A105" s="8" t="s">
        <v>113</v>
      </c>
      <c r="B105" s="7">
        <v>9</v>
      </c>
      <c r="C105" s="7"/>
      <c r="K105" s="20"/>
    </row>
    <row r="106" spans="1:23" x14ac:dyDescent="0.25">
      <c r="K106" s="20"/>
      <c r="T106" s="20"/>
    </row>
    <row r="107" spans="1:23" x14ac:dyDescent="0.25">
      <c r="A107" s="11" t="s">
        <v>114</v>
      </c>
      <c r="B107" s="7">
        <v>2</v>
      </c>
      <c r="K107" s="20"/>
      <c r="T107" s="20"/>
    </row>
    <row r="108" spans="1:23" x14ac:dyDescent="0.25">
      <c r="K108" s="20"/>
      <c r="T108" s="20"/>
    </row>
    <row r="109" spans="1:23" x14ac:dyDescent="0.25">
      <c r="B109" s="23" t="s">
        <v>104</v>
      </c>
      <c r="C109" s="23" t="s">
        <v>105</v>
      </c>
    </row>
    <row r="110" spans="1:23" x14ac:dyDescent="0.25">
      <c r="A110" s="91" t="s">
        <v>115</v>
      </c>
      <c r="B110" s="92" t="str">
        <f>IF(ISERROR(O104),"",IF(O104&lt;&gt;0,O104,(A103^2*J103/2)^0.5))</f>
        <v/>
      </c>
      <c r="C110" s="92" t="str">
        <f>IF(ISERROR(U104),"",IF(U104&lt;&gt;0,U104,(A103^2*K103/2)^0.5))</f>
        <v/>
      </c>
    </row>
    <row r="111" spans="1:23" x14ac:dyDescent="0.25">
      <c r="A111" s="91" t="s">
        <v>116</v>
      </c>
      <c r="B111" s="92" t="str">
        <f>IF(ISERROR(P104),"",IF(P104&lt;&gt;0,P104,(A103^2*J103/12)^0.5))</f>
        <v/>
      </c>
      <c r="C111" s="92" t="str">
        <f>IF(ISERROR(V104),"",IF(V104&lt;&gt;0,V104,(A103^2*K103/12)^0.5))</f>
        <v/>
      </c>
    </row>
    <row r="112" spans="1:23" x14ac:dyDescent="0.25">
      <c r="A112" s="91" t="s">
        <v>117</v>
      </c>
      <c r="B112" s="92" t="str">
        <f>IF(ISERROR(Q104),"",IF(Q104&lt;&gt;0,Q104,(A103^2*J103)/40)^0.5)</f>
        <v/>
      </c>
      <c r="C112" s="92" t="str">
        <f>IF(ISERROR(W104),"",IF(W104&lt;&gt;0,W104,(A103^2*K103/40)^0.5))</f>
        <v/>
      </c>
    </row>
    <row r="113" spans="1:9" x14ac:dyDescent="0.25">
      <c r="A113" s="93"/>
      <c r="B113" s="87"/>
      <c r="C113" s="87"/>
    </row>
    <row r="114" spans="1:9" ht="13.8" thickBot="1" x14ac:dyDescent="0.3">
      <c r="A114" s="97" t="s">
        <v>118</v>
      </c>
      <c r="B114" s="87"/>
      <c r="C114" s="87"/>
    </row>
    <row r="115" spans="1:9" ht="16.2" thickBot="1" x14ac:dyDescent="0.3">
      <c r="C115" s="95"/>
      <c r="D115" s="132" t="s">
        <v>119</v>
      </c>
      <c r="E115" s="102"/>
      <c r="F115" s="133" t="s">
        <v>120</v>
      </c>
      <c r="G115" s="132" t="s">
        <v>121</v>
      </c>
      <c r="H115" s="102"/>
      <c r="I115" s="134" t="s">
        <v>120</v>
      </c>
    </row>
    <row r="116" spans="1:9" ht="15.6" x14ac:dyDescent="0.35">
      <c r="A116" s="96" t="s">
        <v>35</v>
      </c>
      <c r="B116" s="145"/>
      <c r="D116" s="135" t="s">
        <v>122</v>
      </c>
      <c r="E116" s="136" t="s">
        <v>123</v>
      </c>
      <c r="F116" s="136" t="s">
        <v>124</v>
      </c>
      <c r="G116" s="135" t="s">
        <v>122</v>
      </c>
      <c r="H116" s="136" t="s">
        <v>123</v>
      </c>
      <c r="I116" s="137" t="s">
        <v>124</v>
      </c>
    </row>
    <row r="117" spans="1:9" ht="13.8" thickBot="1" x14ac:dyDescent="0.3">
      <c r="C117" s="138"/>
      <c r="D117" s="109"/>
      <c r="E117" s="110"/>
      <c r="F117" s="110"/>
      <c r="G117" s="109" t="str">
        <f>IF(D117&lt;&gt;"",D117,"")</f>
        <v/>
      </c>
      <c r="H117" s="110" t="str">
        <f>IF(E117&lt;&gt;"",E117,"")</f>
        <v/>
      </c>
      <c r="I117" s="111" t="str">
        <f>IF(F117&lt;&gt;"",F117,"")</f>
        <v/>
      </c>
    </row>
    <row r="118" spans="1:9" x14ac:dyDescent="0.25">
      <c r="C118" s="98" t="s">
        <v>113</v>
      </c>
      <c r="D118" s="146"/>
      <c r="E118" s="145"/>
      <c r="F118" s="145"/>
      <c r="G118" s="146"/>
      <c r="H118" s="145"/>
      <c r="I118" s="147"/>
    </row>
    <row r="119" spans="1:9" x14ac:dyDescent="0.25">
      <c r="A119" s="94"/>
      <c r="B119" s="95"/>
      <c r="C119" s="139" t="s">
        <v>125</v>
      </c>
      <c r="D119" s="112"/>
      <c r="E119" s="113"/>
      <c r="F119" s="113"/>
      <c r="G119" s="112"/>
      <c r="H119" s="113"/>
      <c r="I119" s="114"/>
    </row>
    <row r="120" spans="1:9" ht="13.8" thickBot="1" x14ac:dyDescent="0.3">
      <c r="A120" s="94"/>
      <c r="B120" s="95"/>
      <c r="C120" s="140" t="s">
        <v>126</v>
      </c>
      <c r="D120" s="141" t="str">
        <f t="shared" ref="D120:I120" si="5">IF(D118&amp;D119&lt;&gt;"",D119/D118,"")</f>
        <v/>
      </c>
      <c r="E120" s="142" t="str">
        <f t="shared" si="5"/>
        <v/>
      </c>
      <c r="F120" s="142" t="str">
        <f t="shared" si="5"/>
        <v/>
      </c>
      <c r="G120" s="141" t="str">
        <f t="shared" si="5"/>
        <v/>
      </c>
      <c r="H120" s="142" t="str">
        <f t="shared" si="5"/>
        <v/>
      </c>
      <c r="I120" s="143" t="str">
        <f t="shared" si="5"/>
        <v/>
      </c>
    </row>
    <row r="130" spans="1:14" ht="13.8" thickBot="1" x14ac:dyDescent="0.3"/>
    <row r="131" spans="1:14" ht="13.8" thickBot="1" x14ac:dyDescent="0.3">
      <c r="A131" s="24" t="s">
        <v>37</v>
      </c>
      <c r="B131" s="25"/>
      <c r="C131" s="25"/>
      <c r="D131" s="25"/>
      <c r="E131" s="50"/>
      <c r="F131" s="27"/>
      <c r="G131" s="26"/>
      <c r="H131" s="27"/>
      <c r="I131" s="26"/>
      <c r="J131" s="11" t="s">
        <v>38</v>
      </c>
      <c r="L131" s="11" t="s">
        <v>39</v>
      </c>
      <c r="N131" s="11" t="s">
        <v>40</v>
      </c>
    </row>
    <row r="132" spans="1:14" ht="13.8" thickBot="1" x14ac:dyDescent="0.3">
      <c r="A132" s="28"/>
      <c r="B132" s="29"/>
      <c r="C132" s="29"/>
      <c r="D132" s="29"/>
      <c r="E132" s="29"/>
      <c r="F132" s="29"/>
      <c r="G132" s="30"/>
      <c r="H132" s="103" t="s">
        <v>127</v>
      </c>
      <c r="I132" s="104" t="s">
        <v>128</v>
      </c>
    </row>
    <row r="133" spans="1:14" x14ac:dyDescent="0.25">
      <c r="A133" s="49" t="s">
        <v>72</v>
      </c>
      <c r="B133" s="50"/>
      <c r="C133" s="50"/>
      <c r="D133" s="50"/>
      <c r="E133" s="50"/>
      <c r="F133" s="51"/>
      <c r="G133" s="26"/>
      <c r="H133" s="53" t="str">
        <f>IF(H32&lt;&gt;"","X","")</f>
        <v/>
      </c>
      <c r="I133" s="54" t="str">
        <f>IF(H32="","X","")</f>
        <v>X</v>
      </c>
      <c r="J133" s="11">
        <f>IF(H133&amp;I133&lt;&gt;"",1,0)</f>
        <v>1</v>
      </c>
      <c r="L133" s="11">
        <f>IF(H133&amp;I133&lt;&gt;"",IF(H133&lt;&gt;"",1,0),"")</f>
        <v>0</v>
      </c>
      <c r="N133" s="11">
        <f>IF(H133&amp;I133&lt;&gt;"",IF(I133&lt;&gt;"",1,0),"")</f>
        <v>1</v>
      </c>
    </row>
    <row r="134" spans="1:14" x14ac:dyDescent="0.25">
      <c r="A134" s="31" t="s">
        <v>77</v>
      </c>
      <c r="B134" s="32"/>
      <c r="C134" s="32"/>
      <c r="D134" s="32"/>
      <c r="E134" s="32"/>
      <c r="F134" s="48"/>
      <c r="G134" s="33"/>
      <c r="H134" s="55" t="str">
        <f>IF(K53&lt;&gt;"",IF(K53=0,"X",""),"")</f>
        <v/>
      </c>
      <c r="I134" s="56"/>
      <c r="J134" s="11">
        <f t="shared" ref="J134:J139" si="6">IF(H134&amp;I134&lt;&gt;"",1,0)</f>
        <v>0</v>
      </c>
      <c r="L134" s="11" t="str">
        <f t="shared" ref="L134:L139" si="7">IF(H134&amp;I134&lt;&gt;"",IF(H134&lt;&gt;"",1,0),"")</f>
        <v/>
      </c>
      <c r="N134" s="11" t="str">
        <f t="shared" ref="N134:N139" si="8">IF(H134&amp;I134&lt;&gt;"",IF(I134&lt;&gt;"",1,0),"")</f>
        <v/>
      </c>
    </row>
    <row r="135" spans="1:14" x14ac:dyDescent="0.25">
      <c r="A135" s="31" t="s">
        <v>92</v>
      </c>
      <c r="B135" s="32"/>
      <c r="C135" s="32"/>
      <c r="D135" s="32"/>
      <c r="E135" s="32"/>
      <c r="F135" s="48" t="e">
        <f>Check3</f>
        <v>#NAME?</v>
      </c>
      <c r="G135" s="33"/>
      <c r="H135" s="55" t="str">
        <f>H68&amp;H69</f>
        <v/>
      </c>
      <c r="I135" s="56" t="str">
        <f>I68&amp;I69</f>
        <v/>
      </c>
      <c r="J135" s="11">
        <f t="shared" si="6"/>
        <v>0</v>
      </c>
      <c r="L135" s="11" t="str">
        <f t="shared" si="7"/>
        <v/>
      </c>
      <c r="N135" s="11" t="str">
        <f t="shared" si="8"/>
        <v/>
      </c>
    </row>
    <row r="136" spans="1:14" x14ac:dyDescent="0.25">
      <c r="A136" s="31" t="s">
        <v>93</v>
      </c>
      <c r="B136" s="32"/>
      <c r="C136" s="32"/>
      <c r="D136" s="32"/>
      <c r="E136" s="32"/>
      <c r="F136" s="48"/>
      <c r="G136" s="33"/>
      <c r="H136" s="57" t="str">
        <f>IF(H74&lt;&gt;"","X","")</f>
        <v/>
      </c>
      <c r="I136" s="56" t="str">
        <f>IF(I74&lt;&gt;"","X","")</f>
        <v/>
      </c>
      <c r="J136" s="11">
        <f t="shared" si="6"/>
        <v>0</v>
      </c>
      <c r="L136" s="11" t="str">
        <f t="shared" si="7"/>
        <v/>
      </c>
      <c r="N136" s="11" t="str">
        <f t="shared" si="8"/>
        <v/>
      </c>
    </row>
    <row r="137" spans="1:14" x14ac:dyDescent="0.25">
      <c r="A137" s="31" t="s">
        <v>95</v>
      </c>
      <c r="B137" s="32"/>
      <c r="C137" s="32"/>
      <c r="D137" s="32"/>
      <c r="E137" s="32"/>
      <c r="F137" s="48" t="e">
        <f>Check5</f>
        <v>#NAME?</v>
      </c>
      <c r="G137" s="33"/>
      <c r="H137" s="55" t="str">
        <f>IF(H78&amp;I78&amp;H79&amp;I79&lt;&gt;"",IF(K80=0,"X",""),"")</f>
        <v/>
      </c>
      <c r="I137" s="56" t="str">
        <f>IF(H78&amp;I78&amp;H79&amp;I79&lt;&gt;"",IF(K80&gt;0,"X",""),"")</f>
        <v/>
      </c>
      <c r="J137" s="11">
        <f t="shared" si="6"/>
        <v>0</v>
      </c>
      <c r="L137" s="11" t="str">
        <f t="shared" si="7"/>
        <v/>
      </c>
      <c r="N137" s="11" t="str">
        <f t="shared" si="8"/>
        <v/>
      </c>
    </row>
    <row r="138" spans="1:14" x14ac:dyDescent="0.25">
      <c r="A138" s="31" t="s">
        <v>98</v>
      </c>
      <c r="B138" s="32"/>
      <c r="C138" s="32"/>
      <c r="D138" s="32"/>
      <c r="E138" s="32"/>
      <c r="F138" s="48" t="e">
        <f>Check6</f>
        <v>#NAME?</v>
      </c>
      <c r="G138" s="33"/>
      <c r="H138" s="55" t="str">
        <f>IF(H83&amp;I83&amp;H84&amp;I84&lt;&gt;"",IF(K85=0,"X",""),"")</f>
        <v/>
      </c>
      <c r="I138" s="56" t="str">
        <f>IF(H83&amp;I83&amp;H84&amp;I84&lt;&gt;"",IF(K85&gt;0,"X",""),"")</f>
        <v/>
      </c>
      <c r="J138" s="11">
        <f t="shared" si="6"/>
        <v>0</v>
      </c>
      <c r="L138" s="11" t="str">
        <f t="shared" si="7"/>
        <v/>
      </c>
      <c r="N138" s="11" t="str">
        <f t="shared" si="8"/>
        <v/>
      </c>
    </row>
    <row r="139" spans="1:14" ht="13.8" thickBot="1" x14ac:dyDescent="0.3">
      <c r="A139" s="31" t="s">
        <v>101</v>
      </c>
      <c r="B139" s="32"/>
      <c r="C139" s="32"/>
      <c r="D139" s="32"/>
      <c r="E139" s="32"/>
      <c r="F139" s="48" t="e">
        <f>Check7</f>
        <v>#NAME?</v>
      </c>
      <c r="G139" s="33"/>
      <c r="H139" s="55" t="str">
        <f>IF(H88&lt;&gt;"","X","")</f>
        <v/>
      </c>
      <c r="I139" s="56" t="str">
        <f>IF(I88&lt;&gt;"","X","")</f>
        <v/>
      </c>
      <c r="J139" s="11">
        <f t="shared" si="6"/>
        <v>0</v>
      </c>
      <c r="L139" s="11" t="str">
        <f t="shared" si="7"/>
        <v/>
      </c>
      <c r="N139" s="11" t="str">
        <f t="shared" si="8"/>
        <v/>
      </c>
    </row>
    <row r="140" spans="1:14" ht="13.8" thickBot="1" x14ac:dyDescent="0.3">
      <c r="A140" s="38"/>
      <c r="B140" s="50"/>
      <c r="C140" s="50"/>
      <c r="D140" s="50"/>
      <c r="E140" s="50"/>
      <c r="F140" s="50"/>
      <c r="G140" s="50"/>
      <c r="H140" s="50"/>
      <c r="I140" s="26"/>
      <c r="J140" s="14">
        <f>SUM(J133:J139)</f>
        <v>1</v>
      </c>
      <c r="L140" s="14">
        <f>SUM(L133:L139)</f>
        <v>0</v>
      </c>
      <c r="N140" s="14">
        <f>SUM(N133:N139)</f>
        <v>1</v>
      </c>
    </row>
    <row r="141" spans="1:14" ht="13.8" thickBot="1" x14ac:dyDescent="0.3">
      <c r="A141" s="34"/>
      <c r="B141" s="32"/>
      <c r="C141" s="32"/>
      <c r="D141" s="35"/>
      <c r="E141" s="36" t="s">
        <v>45</v>
      </c>
      <c r="F141" s="37">
        <f>J140</f>
        <v>1</v>
      </c>
      <c r="G141" s="32"/>
      <c r="H141" s="32"/>
      <c r="I141" s="33"/>
    </row>
    <row r="142" spans="1:14" ht="13.8" thickBot="1" x14ac:dyDescent="0.3">
      <c r="A142" s="34"/>
      <c r="B142" s="32"/>
      <c r="C142" s="32"/>
      <c r="D142" s="32"/>
      <c r="E142" s="32"/>
      <c r="F142" s="32"/>
      <c r="G142" s="32"/>
      <c r="H142" s="32"/>
      <c r="I142" s="33"/>
    </row>
    <row r="143" spans="1:14" x14ac:dyDescent="0.25">
      <c r="A143" s="34"/>
      <c r="B143" s="32"/>
      <c r="C143" s="32"/>
      <c r="D143" s="38"/>
      <c r="E143" s="39" t="s">
        <v>41</v>
      </c>
      <c r="F143" s="40">
        <f>L140</f>
        <v>0</v>
      </c>
      <c r="G143" s="32"/>
      <c r="H143" s="32"/>
      <c r="I143" s="33"/>
    </row>
    <row r="144" spans="1:14" ht="13.8" thickBot="1" x14ac:dyDescent="0.3">
      <c r="A144" s="34"/>
      <c r="B144" s="32"/>
      <c r="C144" s="32"/>
      <c r="D144" s="28"/>
      <c r="E144" s="41" t="s">
        <v>42</v>
      </c>
      <c r="F144" s="42">
        <f>N140</f>
        <v>1</v>
      </c>
      <c r="G144" s="32"/>
      <c r="H144" s="32"/>
      <c r="I144" s="33"/>
    </row>
    <row r="145" spans="1:9" ht="13.8" thickBot="1" x14ac:dyDescent="0.3">
      <c r="A145" s="34"/>
      <c r="B145" s="32"/>
      <c r="C145" s="32"/>
      <c r="D145" s="32"/>
      <c r="E145" s="44"/>
      <c r="F145" s="21"/>
      <c r="G145" s="32"/>
      <c r="H145" s="32"/>
      <c r="I145" s="33"/>
    </row>
    <row r="146" spans="1:9" x14ac:dyDescent="0.25">
      <c r="A146" s="34"/>
      <c r="B146" s="32"/>
      <c r="C146" s="32"/>
      <c r="D146" s="38"/>
      <c r="E146" s="45" t="s">
        <v>43</v>
      </c>
      <c r="F146" s="40">
        <f>G9</f>
        <v>0</v>
      </c>
      <c r="G146" s="32"/>
      <c r="H146" s="32"/>
      <c r="I146" s="33"/>
    </row>
    <row r="147" spans="1:9" ht="13.8" thickBot="1" x14ac:dyDescent="0.3">
      <c r="A147" s="34"/>
      <c r="B147" s="32"/>
      <c r="C147" s="32"/>
      <c r="D147" s="28"/>
      <c r="E147" s="41" t="s">
        <v>12</v>
      </c>
      <c r="F147" s="58">
        <f>C7</f>
        <v>0</v>
      </c>
      <c r="G147" s="32"/>
      <c r="H147" s="32"/>
      <c r="I147" s="33"/>
    </row>
    <row r="148" spans="1:9" ht="13.8" thickBot="1" x14ac:dyDescent="0.3">
      <c r="A148" s="28"/>
      <c r="B148" s="29"/>
      <c r="C148" s="29"/>
      <c r="D148" s="29"/>
      <c r="E148" s="29"/>
      <c r="F148" s="29"/>
      <c r="G148" s="29"/>
      <c r="H148" s="29"/>
      <c r="I148" s="30"/>
    </row>
  </sheetData>
  <phoneticPr fontId="7" type="noConversion"/>
  <pageMargins left="0.75" right="0.75" top="1" bottom="1" header="0.5" footer="0.5"/>
  <pageSetup paperSize="9" orientation="portrait" horizontalDpi="300" verticalDpi="300" r:id="rId1"/>
  <headerFooter alignWithMargins="0">
    <oddHeader>&amp;C&amp;"Arial,Corsivo"&amp;8U.O. di Fisica Sanitaria - A.S.L. n. 6 - Livorno</oddHeader>
  </headerFooter>
  <rowBreaks count="2" manualBreakCount="2">
    <brk id="90" max="65535" man="1"/>
    <brk id="120" max="6553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65" r:id="rId4" name="Button 93">
              <controlPr defaultSize="0" print="0" autoFill="0" autoLine="0" autoPict="0" macro="[0]!CANCRPRX">
                <anchor moveWithCells="1" sizeWithCells="1">
                  <from>
                    <xdr:col>8</xdr:col>
                    <xdr:colOff>0</xdr:colOff>
                    <xdr:row>6</xdr:row>
                    <xdr:rowOff>0</xdr:rowOff>
                  </from>
                  <to>
                    <xdr:col>9</xdr:col>
                    <xdr:colOff>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6" r:id="rId5" name="Button 94">
              <controlPr defaultSize="0" print="0" autoFill="0" autoLine="0" autoPict="0" macro="[0]!STAMPARP">
                <anchor moveWithCells="1" sizeWithCells="1">
                  <from>
                    <xdr:col>8</xdr:col>
                    <xdr:colOff>0</xdr:colOff>
                    <xdr:row>8</xdr:row>
                    <xdr:rowOff>0</xdr:rowOff>
                  </from>
                  <to>
                    <xdr:col>9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7" r:id="rId6" name="Button 95">
              <controlPr defaultSize="0" print="0" autoFill="0" autoLine="0" autoPict="0" macro="[0]!STAMPARRP">
                <anchor moveWithCells="1" sizeWithCells="1">
                  <from>
                    <xdr:col>8</xdr:col>
                    <xdr:colOff>0</xdr:colOff>
                    <xdr:row>10</xdr:row>
                    <xdr:rowOff>0</xdr:rowOff>
                  </from>
                  <to>
                    <xdr:col>9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8" r:id="rId7" name="Button 96">
              <controlPr defaultSize="0" print="0" autoFill="0" autoLine="0" autoPict="0" macro="[0]!RPRX2ACCESS">
                <anchor moveWithCells="1" sizeWithCells="1">
                  <from>
                    <xdr:col>8</xdr:col>
                    <xdr:colOff>0</xdr:colOff>
                    <xdr:row>12</xdr:row>
                    <xdr:rowOff>0</xdr:rowOff>
                  </from>
                  <to>
                    <xdr:col>9</xdr:col>
                    <xdr:colOff>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view="pageLayout" topLeftCell="A34" zoomScale="60" zoomScaleNormal="100" zoomScaleSheetLayoutView="75" zoomScalePageLayoutView="60" workbookViewId="0">
      <selection activeCell="E38" sqref="E38"/>
    </sheetView>
  </sheetViews>
  <sheetFormatPr defaultColWidth="9" defaultRowHeight="13.2" x14ac:dyDescent="0.25"/>
  <cols>
    <col min="1" max="1" width="15" customWidth="1"/>
    <col min="2" max="2" width="46.21875" style="154" bestFit="1" customWidth="1"/>
    <col min="3" max="6" width="8.6640625" customWidth="1"/>
    <col min="7" max="7" width="13.77734375" customWidth="1"/>
    <col min="8" max="9" width="11.77734375" bestFit="1" customWidth="1"/>
    <col min="10" max="11" width="10.33203125" customWidth="1"/>
    <col min="12" max="12" width="10.77734375" style="155" bestFit="1" customWidth="1"/>
  </cols>
  <sheetData>
    <row r="1" spans="1:12" x14ac:dyDescent="0.25">
      <c r="A1" s="226" t="s">
        <v>150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27"/>
    </row>
    <row r="2" spans="1:12" ht="13.8" thickBot="1" x14ac:dyDescent="0.3">
      <c r="A2" s="231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3"/>
    </row>
    <row r="3" spans="1:12" ht="27" thickBot="1" x14ac:dyDescent="0.3">
      <c r="A3" s="182" t="s">
        <v>129</v>
      </c>
      <c r="B3" s="183" t="s">
        <v>130</v>
      </c>
      <c r="C3" s="184" t="s">
        <v>34</v>
      </c>
      <c r="D3" s="185" t="s">
        <v>36</v>
      </c>
      <c r="E3" s="186" t="s">
        <v>44</v>
      </c>
      <c r="F3" s="186" t="s">
        <v>131</v>
      </c>
      <c r="G3" s="186" t="s">
        <v>135</v>
      </c>
      <c r="H3" s="186" t="s">
        <v>136</v>
      </c>
      <c r="I3" s="187" t="s">
        <v>138</v>
      </c>
      <c r="J3" s="186" t="s">
        <v>140</v>
      </c>
      <c r="K3" s="188" t="s">
        <v>141</v>
      </c>
      <c r="L3" s="165" t="s">
        <v>163</v>
      </c>
    </row>
    <row r="4" spans="1:12" x14ac:dyDescent="0.25">
      <c r="A4" s="234">
        <v>20</v>
      </c>
      <c r="B4" s="158" t="s">
        <v>132</v>
      </c>
      <c r="C4" s="192"/>
      <c r="D4" s="195"/>
      <c r="E4" s="189" t="s">
        <v>142</v>
      </c>
      <c r="F4" s="189" t="s">
        <v>142</v>
      </c>
      <c r="G4" s="195"/>
      <c r="H4" s="195"/>
      <c r="I4" s="202"/>
      <c r="J4" s="202"/>
      <c r="K4" s="202"/>
      <c r="L4" s="207"/>
    </row>
    <row r="5" spans="1:12" x14ac:dyDescent="0.25">
      <c r="A5" s="235"/>
      <c r="B5" s="159" t="s">
        <v>133</v>
      </c>
      <c r="C5" s="193"/>
      <c r="D5" s="196"/>
      <c r="E5" s="190" t="s">
        <v>142</v>
      </c>
      <c r="F5" s="190" t="s">
        <v>142</v>
      </c>
      <c r="G5" s="196"/>
      <c r="H5" s="196"/>
      <c r="I5" s="197"/>
      <c r="J5" s="197"/>
      <c r="K5" s="197"/>
      <c r="L5" s="208"/>
    </row>
    <row r="6" spans="1:12" x14ac:dyDescent="0.25">
      <c r="A6" s="235"/>
      <c r="B6" s="160" t="s">
        <v>148</v>
      </c>
      <c r="C6" s="193"/>
      <c r="D6" s="190" t="s">
        <v>142</v>
      </c>
      <c r="E6" s="196"/>
      <c r="F6" s="196"/>
      <c r="G6" s="196"/>
      <c r="H6" s="196"/>
      <c r="I6" s="197"/>
      <c r="J6" s="197"/>
      <c r="K6" s="197"/>
      <c r="L6" s="208"/>
    </row>
    <row r="7" spans="1:12" ht="13.8" thickBot="1" x14ac:dyDescent="0.3">
      <c r="A7" s="236"/>
      <c r="B7" s="161" t="s">
        <v>149</v>
      </c>
      <c r="C7" s="194"/>
      <c r="D7" s="191" t="s">
        <v>142</v>
      </c>
      <c r="E7" s="199"/>
      <c r="F7" s="199"/>
      <c r="G7" s="199"/>
      <c r="H7" s="199"/>
      <c r="I7" s="200"/>
      <c r="J7" s="200"/>
      <c r="K7" s="200"/>
      <c r="L7" s="209"/>
    </row>
    <row r="8" spans="1:12" x14ac:dyDescent="0.25">
      <c r="A8" s="234">
        <v>24</v>
      </c>
      <c r="B8" s="158" t="s">
        <v>132</v>
      </c>
      <c r="C8" s="192"/>
      <c r="D8" s="195"/>
      <c r="E8" s="189" t="s">
        <v>142</v>
      </c>
      <c r="F8" s="189" t="s">
        <v>142</v>
      </c>
      <c r="G8" s="195"/>
      <c r="H8" s="195"/>
      <c r="I8" s="202"/>
      <c r="J8" s="202"/>
      <c r="K8" s="202"/>
      <c r="L8" s="207"/>
    </row>
    <row r="9" spans="1:12" x14ac:dyDescent="0.25">
      <c r="A9" s="235"/>
      <c r="B9" s="159" t="s">
        <v>133</v>
      </c>
      <c r="C9" s="193"/>
      <c r="D9" s="196"/>
      <c r="E9" s="190" t="s">
        <v>142</v>
      </c>
      <c r="F9" s="190" t="s">
        <v>142</v>
      </c>
      <c r="G9" s="196"/>
      <c r="H9" s="196"/>
      <c r="I9" s="197"/>
      <c r="J9" s="197"/>
      <c r="K9" s="197"/>
      <c r="L9" s="208"/>
    </row>
    <row r="10" spans="1:12" x14ac:dyDescent="0.25">
      <c r="A10" s="235"/>
      <c r="B10" s="160" t="s">
        <v>148</v>
      </c>
      <c r="C10" s="193"/>
      <c r="D10" s="190" t="s">
        <v>142</v>
      </c>
      <c r="E10" s="196"/>
      <c r="F10" s="196"/>
      <c r="G10" s="196"/>
      <c r="H10" s="196"/>
      <c r="I10" s="197"/>
      <c r="J10" s="197"/>
      <c r="K10" s="197"/>
      <c r="L10" s="208"/>
    </row>
    <row r="11" spans="1:12" ht="13.8" thickBot="1" x14ac:dyDescent="0.3">
      <c r="A11" s="236"/>
      <c r="B11" s="161" t="s">
        <v>149</v>
      </c>
      <c r="C11" s="194"/>
      <c r="D11" s="191" t="s">
        <v>142</v>
      </c>
      <c r="E11" s="199"/>
      <c r="F11" s="199"/>
      <c r="G11" s="199"/>
      <c r="H11" s="199"/>
      <c r="I11" s="200"/>
      <c r="J11" s="200"/>
      <c r="K11" s="200"/>
      <c r="L11" s="209"/>
    </row>
    <row r="12" spans="1:12" x14ac:dyDescent="0.25">
      <c r="A12" s="234">
        <v>30</v>
      </c>
      <c r="B12" s="158" t="s">
        <v>132</v>
      </c>
      <c r="C12" s="192"/>
      <c r="D12" s="195"/>
      <c r="E12" s="189" t="s">
        <v>142</v>
      </c>
      <c r="F12" s="189" t="s">
        <v>142</v>
      </c>
      <c r="G12" s="195"/>
      <c r="H12" s="195"/>
      <c r="I12" s="202"/>
      <c r="J12" s="202"/>
      <c r="K12" s="202"/>
      <c r="L12" s="207"/>
    </row>
    <row r="13" spans="1:12" x14ac:dyDescent="0.25">
      <c r="A13" s="235"/>
      <c r="B13" s="159" t="s">
        <v>133</v>
      </c>
      <c r="C13" s="193"/>
      <c r="D13" s="196"/>
      <c r="E13" s="190" t="s">
        <v>142</v>
      </c>
      <c r="F13" s="190" t="s">
        <v>142</v>
      </c>
      <c r="G13" s="196"/>
      <c r="H13" s="196"/>
      <c r="I13" s="197"/>
      <c r="J13" s="197"/>
      <c r="K13" s="197"/>
      <c r="L13" s="208"/>
    </row>
    <row r="14" spans="1:12" x14ac:dyDescent="0.25">
      <c r="A14" s="235"/>
      <c r="B14" s="160" t="s">
        <v>148</v>
      </c>
      <c r="C14" s="193"/>
      <c r="D14" s="190" t="s">
        <v>142</v>
      </c>
      <c r="E14" s="196"/>
      <c r="F14" s="196"/>
      <c r="G14" s="196"/>
      <c r="H14" s="196"/>
      <c r="I14" s="197"/>
      <c r="J14" s="197"/>
      <c r="K14" s="197"/>
      <c r="L14" s="208"/>
    </row>
    <row r="15" spans="1:12" ht="13.8" thickBot="1" x14ac:dyDescent="0.3">
      <c r="A15" s="236"/>
      <c r="B15" s="161" t="s">
        <v>149</v>
      </c>
      <c r="C15" s="194"/>
      <c r="D15" s="191" t="s">
        <v>142</v>
      </c>
      <c r="E15" s="199"/>
      <c r="F15" s="199"/>
      <c r="G15" s="199"/>
      <c r="H15" s="199"/>
      <c r="I15" s="200"/>
      <c r="J15" s="200"/>
      <c r="K15" s="200"/>
      <c r="L15" s="209"/>
    </row>
    <row r="16" spans="1:12" x14ac:dyDescent="0.25">
      <c r="A16" s="11"/>
      <c r="B16" s="170"/>
      <c r="C16" s="11"/>
      <c r="D16" s="11"/>
      <c r="E16" s="11"/>
      <c r="F16" s="11"/>
      <c r="G16" s="11"/>
      <c r="H16" s="11"/>
      <c r="I16" s="11"/>
      <c r="J16" s="11"/>
      <c r="K16" s="11"/>
    </row>
    <row r="17" spans="1:12" ht="13.8" thickBot="1" x14ac:dyDescent="0.3">
      <c r="A17" s="11"/>
      <c r="B17" s="170"/>
      <c r="C17" s="11"/>
      <c r="D17" s="11"/>
      <c r="E17" s="11"/>
      <c r="F17" s="11"/>
      <c r="G17" s="11"/>
      <c r="H17" s="11"/>
      <c r="I17" s="11"/>
      <c r="J17" s="11"/>
      <c r="K17" s="11"/>
    </row>
    <row r="18" spans="1:12" x14ac:dyDescent="0.25">
      <c r="A18" s="226" t="s">
        <v>151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27"/>
    </row>
    <row r="19" spans="1:12" ht="13.8" thickBot="1" x14ac:dyDescent="0.3">
      <c r="A19" s="231"/>
      <c r="B19" s="232"/>
      <c r="C19" s="232"/>
      <c r="D19" s="232"/>
      <c r="E19" s="232"/>
      <c r="F19" s="232"/>
      <c r="G19" s="232"/>
      <c r="H19" s="232"/>
      <c r="I19" s="232"/>
      <c r="J19" s="232"/>
      <c r="K19" s="232"/>
      <c r="L19" s="233"/>
    </row>
    <row r="20" spans="1:12" ht="27" thickBot="1" x14ac:dyDescent="0.3">
      <c r="A20" s="182" t="s">
        <v>129</v>
      </c>
      <c r="B20" s="183" t="s">
        <v>130</v>
      </c>
      <c r="C20" s="184" t="s">
        <v>34</v>
      </c>
      <c r="D20" s="185" t="s">
        <v>36</v>
      </c>
      <c r="E20" s="186" t="s">
        <v>44</v>
      </c>
      <c r="F20" s="186" t="s">
        <v>131</v>
      </c>
      <c r="G20" s="186" t="s">
        <v>135</v>
      </c>
      <c r="H20" s="186" t="s">
        <v>136</v>
      </c>
      <c r="I20" s="187" t="s">
        <v>138</v>
      </c>
      <c r="J20" s="186" t="s">
        <v>140</v>
      </c>
      <c r="K20" s="188" t="s">
        <v>141</v>
      </c>
      <c r="L20" s="204" t="s">
        <v>164</v>
      </c>
    </row>
    <row r="21" spans="1:12" x14ac:dyDescent="0.25">
      <c r="A21" s="234">
        <v>20</v>
      </c>
      <c r="B21" s="158" t="s">
        <v>132</v>
      </c>
      <c r="C21" s="192"/>
      <c r="D21" s="195"/>
      <c r="E21" s="189" t="s">
        <v>142</v>
      </c>
      <c r="F21" s="189" t="s">
        <v>142</v>
      </c>
      <c r="G21" s="195"/>
      <c r="H21" s="195"/>
      <c r="I21" s="202"/>
      <c r="J21" s="202"/>
      <c r="K21" s="202"/>
      <c r="L21" s="207"/>
    </row>
    <row r="22" spans="1:12" x14ac:dyDescent="0.25">
      <c r="A22" s="235"/>
      <c r="B22" s="159" t="s">
        <v>133</v>
      </c>
      <c r="C22" s="193"/>
      <c r="D22" s="196"/>
      <c r="E22" s="190" t="s">
        <v>142</v>
      </c>
      <c r="F22" s="190" t="s">
        <v>142</v>
      </c>
      <c r="G22" s="196"/>
      <c r="H22" s="196"/>
      <c r="I22" s="197"/>
      <c r="J22" s="197"/>
      <c r="K22" s="197"/>
      <c r="L22" s="208"/>
    </row>
    <row r="23" spans="1:12" x14ac:dyDescent="0.25">
      <c r="A23" s="235"/>
      <c r="B23" s="160" t="s">
        <v>148</v>
      </c>
      <c r="C23" s="193"/>
      <c r="D23" s="190" t="s">
        <v>142</v>
      </c>
      <c r="E23" s="196"/>
      <c r="F23" s="196"/>
      <c r="G23" s="196"/>
      <c r="H23" s="196"/>
      <c r="I23" s="197"/>
      <c r="J23" s="197"/>
      <c r="K23" s="197"/>
      <c r="L23" s="208"/>
    </row>
    <row r="24" spans="1:12" ht="13.8" thickBot="1" x14ac:dyDescent="0.3">
      <c r="A24" s="236"/>
      <c r="B24" s="161" t="s">
        <v>149</v>
      </c>
      <c r="C24" s="194"/>
      <c r="D24" s="191" t="s">
        <v>142</v>
      </c>
      <c r="E24" s="199"/>
      <c r="F24" s="199"/>
      <c r="G24" s="199"/>
      <c r="H24" s="199"/>
      <c r="I24" s="200"/>
      <c r="J24" s="200"/>
      <c r="K24" s="200"/>
      <c r="L24" s="209"/>
    </row>
    <row r="25" spans="1:12" x14ac:dyDescent="0.25">
      <c r="A25" s="234">
        <v>24</v>
      </c>
      <c r="B25" s="158" t="s">
        <v>132</v>
      </c>
      <c r="C25" s="192"/>
      <c r="D25" s="195"/>
      <c r="E25" s="189" t="s">
        <v>142</v>
      </c>
      <c r="F25" s="189" t="s">
        <v>142</v>
      </c>
      <c r="G25" s="195"/>
      <c r="H25" s="195"/>
      <c r="I25" s="202"/>
      <c r="J25" s="202"/>
      <c r="K25" s="202"/>
      <c r="L25" s="207"/>
    </row>
    <row r="26" spans="1:12" x14ac:dyDescent="0.25">
      <c r="A26" s="235"/>
      <c r="B26" s="159" t="s">
        <v>133</v>
      </c>
      <c r="C26" s="193"/>
      <c r="D26" s="196"/>
      <c r="E26" s="190" t="s">
        <v>142</v>
      </c>
      <c r="F26" s="190" t="s">
        <v>142</v>
      </c>
      <c r="G26" s="196"/>
      <c r="H26" s="196"/>
      <c r="I26" s="197"/>
      <c r="J26" s="197"/>
      <c r="K26" s="197"/>
      <c r="L26" s="208"/>
    </row>
    <row r="27" spans="1:12" x14ac:dyDescent="0.25">
      <c r="A27" s="235"/>
      <c r="B27" s="160" t="s">
        <v>148</v>
      </c>
      <c r="C27" s="193"/>
      <c r="D27" s="190" t="s">
        <v>142</v>
      </c>
      <c r="E27" s="196"/>
      <c r="F27" s="196"/>
      <c r="G27" s="196"/>
      <c r="H27" s="196"/>
      <c r="I27" s="197"/>
      <c r="J27" s="197"/>
      <c r="K27" s="197"/>
      <c r="L27" s="208"/>
    </row>
    <row r="28" spans="1:12" ht="13.8" thickBot="1" x14ac:dyDescent="0.3">
      <c r="A28" s="236"/>
      <c r="B28" s="161" t="s">
        <v>149</v>
      </c>
      <c r="C28" s="194"/>
      <c r="D28" s="191" t="s">
        <v>142</v>
      </c>
      <c r="E28" s="199"/>
      <c r="F28" s="199"/>
      <c r="G28" s="199"/>
      <c r="H28" s="199"/>
      <c r="I28" s="200"/>
      <c r="J28" s="200"/>
      <c r="K28" s="200"/>
      <c r="L28" s="209"/>
    </row>
    <row r="29" spans="1:12" x14ac:dyDescent="0.25">
      <c r="A29" s="234">
        <v>30</v>
      </c>
      <c r="B29" s="158" t="s">
        <v>132</v>
      </c>
      <c r="C29" s="192"/>
      <c r="D29" s="195"/>
      <c r="E29" s="189" t="s">
        <v>142</v>
      </c>
      <c r="F29" s="189" t="s">
        <v>142</v>
      </c>
      <c r="G29" s="195"/>
      <c r="H29" s="195"/>
      <c r="I29" s="202"/>
      <c r="J29" s="202"/>
      <c r="K29" s="202"/>
      <c r="L29" s="207"/>
    </row>
    <row r="30" spans="1:12" x14ac:dyDescent="0.25">
      <c r="A30" s="235"/>
      <c r="B30" s="159" t="s">
        <v>133</v>
      </c>
      <c r="C30" s="193"/>
      <c r="D30" s="196"/>
      <c r="E30" s="190" t="s">
        <v>142</v>
      </c>
      <c r="F30" s="190" t="s">
        <v>142</v>
      </c>
      <c r="G30" s="196"/>
      <c r="H30" s="196"/>
      <c r="I30" s="197"/>
      <c r="J30" s="197"/>
      <c r="K30" s="197"/>
      <c r="L30" s="208"/>
    </row>
    <row r="31" spans="1:12" x14ac:dyDescent="0.25">
      <c r="A31" s="235"/>
      <c r="B31" s="160" t="s">
        <v>148</v>
      </c>
      <c r="C31" s="193"/>
      <c r="D31" s="190" t="s">
        <v>142</v>
      </c>
      <c r="E31" s="196"/>
      <c r="F31" s="196"/>
      <c r="G31" s="196"/>
      <c r="H31" s="196"/>
      <c r="I31" s="197"/>
      <c r="J31" s="197"/>
      <c r="K31" s="197"/>
      <c r="L31" s="208"/>
    </row>
    <row r="32" spans="1:12" ht="13.8" thickBot="1" x14ac:dyDescent="0.3">
      <c r="A32" s="236"/>
      <c r="B32" s="161" t="s">
        <v>149</v>
      </c>
      <c r="C32" s="194"/>
      <c r="D32" s="191" t="s">
        <v>142</v>
      </c>
      <c r="E32" s="199"/>
      <c r="F32" s="199"/>
      <c r="G32" s="199"/>
      <c r="H32" s="199"/>
      <c r="I32" s="200"/>
      <c r="J32" s="200"/>
      <c r="K32" s="200"/>
      <c r="L32" s="209"/>
    </row>
    <row r="33" spans="1:12" x14ac:dyDescent="0.25">
      <c r="A33" s="11"/>
      <c r="B33" s="170"/>
      <c r="C33" s="11"/>
      <c r="D33" s="11"/>
      <c r="E33" s="11"/>
      <c r="F33" s="11"/>
      <c r="G33" s="11"/>
      <c r="H33" s="11"/>
      <c r="I33" s="11"/>
      <c r="J33" s="11"/>
      <c r="K33" s="11"/>
    </row>
    <row r="34" spans="1:12" ht="13.8" thickBot="1" x14ac:dyDescent="0.3">
      <c r="A34" s="11"/>
      <c r="B34" s="170"/>
      <c r="C34" s="11"/>
      <c r="D34" s="11"/>
      <c r="E34" s="11"/>
      <c r="F34" s="11"/>
      <c r="G34" s="11"/>
      <c r="H34" s="11"/>
      <c r="I34" s="11"/>
      <c r="J34" s="11"/>
      <c r="K34" s="11"/>
    </row>
    <row r="35" spans="1:12" x14ac:dyDescent="0.25">
      <c r="A35" s="226" t="s">
        <v>152</v>
      </c>
      <c r="B35" s="230"/>
      <c r="C35" s="230"/>
      <c r="D35" s="230"/>
      <c r="E35" s="230"/>
      <c r="F35" s="230"/>
      <c r="G35" s="230"/>
      <c r="H35" s="230"/>
      <c r="I35" s="230"/>
      <c r="J35" s="230"/>
      <c r="K35" s="230"/>
      <c r="L35" s="227"/>
    </row>
    <row r="36" spans="1:12" ht="13.8" thickBot="1" x14ac:dyDescent="0.3">
      <c r="A36" s="231"/>
      <c r="B36" s="232"/>
      <c r="C36" s="232"/>
      <c r="D36" s="232"/>
      <c r="E36" s="232"/>
      <c r="F36" s="232"/>
      <c r="G36" s="232"/>
      <c r="H36" s="232"/>
      <c r="I36" s="232"/>
      <c r="J36" s="232"/>
      <c r="K36" s="232"/>
      <c r="L36" s="233"/>
    </row>
    <row r="37" spans="1:12" ht="27" thickBot="1" x14ac:dyDescent="0.3">
      <c r="A37" s="218" t="s">
        <v>129</v>
      </c>
      <c r="B37" s="219" t="s">
        <v>130</v>
      </c>
      <c r="C37" s="220" t="s">
        <v>34</v>
      </c>
      <c r="D37" s="221" t="s">
        <v>36</v>
      </c>
      <c r="E37" s="222" t="s">
        <v>44</v>
      </c>
      <c r="F37" s="222" t="s">
        <v>131</v>
      </c>
      <c r="G37" s="222" t="s">
        <v>135</v>
      </c>
      <c r="H37" s="222" t="s">
        <v>136</v>
      </c>
      <c r="I37" s="223" t="s">
        <v>138</v>
      </c>
      <c r="J37" s="221" t="s">
        <v>147</v>
      </c>
      <c r="K37" s="188" t="s">
        <v>141</v>
      </c>
      <c r="L37" s="213" t="s">
        <v>166</v>
      </c>
    </row>
    <row r="38" spans="1:12" x14ac:dyDescent="0.25">
      <c r="A38" s="234">
        <v>20</v>
      </c>
      <c r="B38" s="158" t="s">
        <v>132</v>
      </c>
      <c r="C38" s="192"/>
      <c r="D38" s="195"/>
      <c r="E38" s="189" t="s">
        <v>142</v>
      </c>
      <c r="F38" s="189" t="s">
        <v>142</v>
      </c>
      <c r="G38" s="195"/>
      <c r="H38" s="195"/>
      <c r="I38" s="202"/>
      <c r="J38" s="202"/>
      <c r="K38" s="202"/>
      <c r="L38" s="207"/>
    </row>
    <row r="39" spans="1:12" x14ac:dyDescent="0.25">
      <c r="A39" s="235"/>
      <c r="B39" s="159" t="s">
        <v>133</v>
      </c>
      <c r="C39" s="193"/>
      <c r="D39" s="196"/>
      <c r="E39" s="190" t="s">
        <v>142</v>
      </c>
      <c r="F39" s="190" t="s">
        <v>142</v>
      </c>
      <c r="G39" s="196"/>
      <c r="H39" s="196"/>
      <c r="I39" s="197"/>
      <c r="J39" s="197"/>
      <c r="K39" s="197"/>
      <c r="L39" s="208"/>
    </row>
    <row r="40" spans="1:12" x14ac:dyDescent="0.25">
      <c r="A40" s="235"/>
      <c r="B40" s="160" t="s">
        <v>148</v>
      </c>
      <c r="C40" s="193"/>
      <c r="D40" s="190" t="s">
        <v>142</v>
      </c>
      <c r="E40" s="196"/>
      <c r="F40" s="196"/>
      <c r="G40" s="196"/>
      <c r="H40" s="196"/>
      <c r="I40" s="197"/>
      <c r="J40" s="197"/>
      <c r="K40" s="197"/>
      <c r="L40" s="208"/>
    </row>
    <row r="41" spans="1:12" ht="13.8" thickBot="1" x14ac:dyDescent="0.3">
      <c r="A41" s="236"/>
      <c r="B41" s="161" t="s">
        <v>149</v>
      </c>
      <c r="C41" s="194"/>
      <c r="D41" s="191" t="s">
        <v>142</v>
      </c>
      <c r="E41" s="199"/>
      <c r="F41" s="199"/>
      <c r="G41" s="199"/>
      <c r="H41" s="199"/>
      <c r="I41" s="200"/>
      <c r="J41" s="200"/>
      <c r="K41" s="200"/>
      <c r="L41" s="209"/>
    </row>
    <row r="42" spans="1:12" x14ac:dyDescent="0.25">
      <c r="A42" s="234">
        <v>24</v>
      </c>
      <c r="B42" s="158" t="s">
        <v>132</v>
      </c>
      <c r="C42" s="192"/>
      <c r="D42" s="195"/>
      <c r="E42" s="189" t="s">
        <v>142</v>
      </c>
      <c r="F42" s="189" t="s">
        <v>142</v>
      </c>
      <c r="G42" s="195"/>
      <c r="H42" s="195"/>
      <c r="I42" s="202"/>
      <c r="J42" s="202"/>
      <c r="K42" s="202"/>
      <c r="L42" s="207"/>
    </row>
    <row r="43" spans="1:12" x14ac:dyDescent="0.25">
      <c r="A43" s="235"/>
      <c r="B43" s="159" t="s">
        <v>133</v>
      </c>
      <c r="C43" s="193"/>
      <c r="D43" s="196"/>
      <c r="E43" s="190" t="s">
        <v>142</v>
      </c>
      <c r="F43" s="190" t="s">
        <v>142</v>
      </c>
      <c r="G43" s="196"/>
      <c r="H43" s="196"/>
      <c r="I43" s="197"/>
      <c r="J43" s="197"/>
      <c r="K43" s="197"/>
      <c r="L43" s="208"/>
    </row>
    <row r="44" spans="1:12" x14ac:dyDescent="0.25">
      <c r="A44" s="235"/>
      <c r="B44" s="160" t="s">
        <v>148</v>
      </c>
      <c r="C44" s="193"/>
      <c r="D44" s="190" t="s">
        <v>142</v>
      </c>
      <c r="E44" s="196"/>
      <c r="F44" s="196"/>
      <c r="G44" s="196"/>
      <c r="H44" s="196"/>
      <c r="I44" s="197"/>
      <c r="J44" s="197"/>
      <c r="K44" s="197"/>
      <c r="L44" s="208"/>
    </row>
    <row r="45" spans="1:12" ht="13.8" thickBot="1" x14ac:dyDescent="0.3">
      <c r="A45" s="236"/>
      <c r="B45" s="161" t="s">
        <v>149</v>
      </c>
      <c r="C45" s="194"/>
      <c r="D45" s="191" t="s">
        <v>142</v>
      </c>
      <c r="E45" s="199"/>
      <c r="F45" s="199"/>
      <c r="G45" s="199"/>
      <c r="H45" s="199"/>
      <c r="I45" s="200"/>
      <c r="J45" s="200"/>
      <c r="K45" s="200"/>
      <c r="L45" s="209"/>
    </row>
    <row r="46" spans="1:12" x14ac:dyDescent="0.25">
      <c r="A46" s="234">
        <v>30</v>
      </c>
      <c r="B46" s="158" t="s">
        <v>132</v>
      </c>
      <c r="C46" s="192"/>
      <c r="D46" s="195"/>
      <c r="E46" s="189" t="s">
        <v>142</v>
      </c>
      <c r="F46" s="189" t="s">
        <v>142</v>
      </c>
      <c r="G46" s="195"/>
      <c r="H46" s="195"/>
      <c r="I46" s="202"/>
      <c r="J46" s="202"/>
      <c r="K46" s="202"/>
      <c r="L46" s="207"/>
    </row>
    <row r="47" spans="1:12" x14ac:dyDescent="0.25">
      <c r="A47" s="235"/>
      <c r="B47" s="159" t="s">
        <v>133</v>
      </c>
      <c r="C47" s="193"/>
      <c r="D47" s="196"/>
      <c r="E47" s="190" t="s">
        <v>142</v>
      </c>
      <c r="F47" s="190" t="s">
        <v>142</v>
      </c>
      <c r="G47" s="196"/>
      <c r="H47" s="196"/>
      <c r="I47" s="197"/>
      <c r="J47" s="197"/>
      <c r="K47" s="197"/>
      <c r="L47" s="208"/>
    </row>
    <row r="48" spans="1:12" x14ac:dyDescent="0.25">
      <c r="A48" s="235"/>
      <c r="B48" s="160" t="s">
        <v>148</v>
      </c>
      <c r="C48" s="193"/>
      <c r="D48" s="190" t="s">
        <v>142</v>
      </c>
      <c r="E48" s="196"/>
      <c r="F48" s="196"/>
      <c r="G48" s="196"/>
      <c r="H48" s="196"/>
      <c r="I48" s="197"/>
      <c r="J48" s="197"/>
      <c r="K48" s="197"/>
      <c r="L48" s="208"/>
    </row>
    <row r="49" spans="1:12" ht="13.8" thickBot="1" x14ac:dyDescent="0.3">
      <c r="A49" s="236"/>
      <c r="B49" s="161" t="s">
        <v>149</v>
      </c>
      <c r="C49" s="194"/>
      <c r="D49" s="191" t="s">
        <v>142</v>
      </c>
      <c r="E49" s="199"/>
      <c r="F49" s="199"/>
      <c r="G49" s="199"/>
      <c r="H49" s="199"/>
      <c r="I49" s="200"/>
      <c r="J49" s="200"/>
      <c r="K49" s="200"/>
      <c r="L49" s="209"/>
    </row>
    <row r="50" spans="1:12" x14ac:dyDescent="0.25">
      <c r="A50" s="11"/>
      <c r="B50" s="170"/>
      <c r="C50" s="11"/>
      <c r="D50" s="11"/>
      <c r="E50" s="11"/>
      <c r="F50" s="11"/>
      <c r="G50" s="11"/>
      <c r="H50" s="11"/>
      <c r="I50" s="11"/>
      <c r="J50" s="11"/>
      <c r="K50" s="11"/>
    </row>
    <row r="51" spans="1:12" ht="13.8" thickBot="1" x14ac:dyDescent="0.3">
      <c r="A51" s="11"/>
      <c r="B51" s="170"/>
      <c r="C51" s="11"/>
      <c r="D51" s="11"/>
      <c r="E51" s="11"/>
      <c r="F51" s="11"/>
      <c r="G51" s="11"/>
      <c r="H51" s="11"/>
      <c r="I51" s="11"/>
      <c r="J51" s="11"/>
      <c r="K51" s="11"/>
    </row>
    <row r="52" spans="1:12" x14ac:dyDescent="0.25">
      <c r="A52" s="226" t="s">
        <v>170</v>
      </c>
      <c r="B52" s="227"/>
      <c r="C52" s="11"/>
      <c r="D52" s="11"/>
      <c r="E52" s="11"/>
      <c r="F52" s="11"/>
      <c r="G52" s="11"/>
      <c r="H52" s="11"/>
      <c r="I52" s="11"/>
      <c r="J52" s="11"/>
      <c r="K52" s="11"/>
    </row>
    <row r="53" spans="1:12" ht="13.8" thickBot="1" x14ac:dyDescent="0.3">
      <c r="A53" s="228"/>
      <c r="B53" s="229"/>
      <c r="C53" s="11"/>
      <c r="D53" s="11"/>
      <c r="E53" s="11"/>
      <c r="F53" s="11"/>
      <c r="G53" s="11"/>
      <c r="H53" s="11"/>
      <c r="I53" s="11"/>
      <c r="J53" s="11"/>
      <c r="K53" s="11"/>
    </row>
    <row r="54" spans="1:12" x14ac:dyDescent="0.25">
      <c r="A54" s="214" t="s">
        <v>171</v>
      </c>
      <c r="B54" s="205"/>
      <c r="C54" s="11"/>
      <c r="D54" s="11"/>
      <c r="E54" s="11"/>
      <c r="F54" s="11"/>
      <c r="G54" s="11"/>
      <c r="H54" s="11"/>
      <c r="I54" s="11"/>
      <c r="J54" s="11"/>
      <c r="K54" s="11"/>
    </row>
    <row r="55" spans="1:12" ht="13.8" thickBot="1" x14ac:dyDescent="0.3">
      <c r="A55" s="215" t="s">
        <v>172</v>
      </c>
      <c r="B55" s="206"/>
      <c r="C55" s="11"/>
      <c r="D55" s="11"/>
      <c r="E55" s="11"/>
      <c r="F55" s="11"/>
      <c r="G55" s="11"/>
      <c r="H55" s="11"/>
      <c r="I55" s="11"/>
      <c r="J55" s="11"/>
      <c r="K55" s="11"/>
    </row>
    <row r="56" spans="1:12" x14ac:dyDescent="0.25">
      <c r="A56" s="11"/>
      <c r="B56" s="170"/>
      <c r="C56" s="11"/>
      <c r="D56" s="11"/>
      <c r="E56" s="11"/>
      <c r="F56" s="11"/>
      <c r="G56" s="11"/>
      <c r="H56" s="11"/>
      <c r="I56" s="11"/>
      <c r="J56" s="11"/>
      <c r="K56" s="11"/>
    </row>
    <row r="57" spans="1:12" x14ac:dyDescent="0.25">
      <c r="A57" s="172"/>
      <c r="B57" s="173" t="s">
        <v>134</v>
      </c>
      <c r="C57" s="174"/>
      <c r="D57" s="174"/>
      <c r="E57" s="11"/>
      <c r="F57" s="11"/>
      <c r="G57" s="11"/>
      <c r="H57" s="11"/>
      <c r="I57" s="11"/>
      <c r="J57" s="11"/>
      <c r="K57" s="11"/>
    </row>
    <row r="58" spans="1:12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</row>
    <row r="59" spans="1:12" x14ac:dyDescent="0.25">
      <c r="A59" s="11"/>
      <c r="B59" s="170"/>
      <c r="C59" s="11"/>
      <c r="D59" s="11"/>
      <c r="E59" s="11"/>
      <c r="F59" s="11"/>
      <c r="G59" s="11"/>
      <c r="H59" s="11"/>
      <c r="I59" s="11"/>
      <c r="J59" s="11"/>
      <c r="K59" s="11"/>
    </row>
    <row r="60" spans="1:12" x14ac:dyDescent="0.25">
      <c r="A60" s="11" t="s">
        <v>137</v>
      </c>
      <c r="B60" s="170"/>
      <c r="C60" s="181"/>
      <c r="D60" s="181"/>
      <c r="E60" s="181"/>
      <c r="F60" s="181"/>
      <c r="G60" s="181"/>
      <c r="H60" s="181"/>
      <c r="I60" s="32"/>
      <c r="J60" s="32"/>
      <c r="K60" s="32"/>
    </row>
    <row r="61" spans="1:12" x14ac:dyDescent="0.25">
      <c r="A61" s="11" t="s">
        <v>7</v>
      </c>
      <c r="B61" s="170"/>
      <c r="C61" s="181"/>
      <c r="D61" s="181"/>
      <c r="E61" s="181"/>
      <c r="F61" s="181"/>
      <c r="G61" s="181"/>
      <c r="H61" s="181"/>
      <c r="I61" s="32"/>
      <c r="J61" s="32"/>
      <c r="K61" s="32"/>
    </row>
    <row r="62" spans="1:12" x14ac:dyDescent="0.25">
      <c r="A62" s="11" t="s">
        <v>8</v>
      </c>
      <c r="B62" s="170"/>
      <c r="C62" s="181"/>
      <c r="D62" s="181"/>
      <c r="E62" s="181"/>
      <c r="F62" s="181"/>
      <c r="G62" s="181"/>
      <c r="H62" s="181"/>
      <c r="I62" s="32"/>
      <c r="J62" s="32"/>
      <c r="K62" s="32"/>
    </row>
    <row r="63" spans="1:12" x14ac:dyDescent="0.25">
      <c r="A63" s="11" t="s">
        <v>139</v>
      </c>
      <c r="B63" s="170"/>
      <c r="C63" s="181"/>
      <c r="D63" s="181"/>
      <c r="E63" s="181"/>
      <c r="F63" s="181"/>
      <c r="G63" s="181"/>
      <c r="H63" s="181"/>
      <c r="I63" s="32"/>
      <c r="J63" s="32"/>
      <c r="K63" s="32"/>
    </row>
    <row r="64" spans="1:12" x14ac:dyDescent="0.25">
      <c r="A64" s="225" t="s">
        <v>179</v>
      </c>
      <c r="B64" s="170"/>
      <c r="C64" s="181"/>
      <c r="D64" s="181"/>
      <c r="E64" s="181"/>
      <c r="F64" s="181"/>
      <c r="G64" s="181"/>
      <c r="H64" s="181"/>
      <c r="I64" s="11"/>
      <c r="J64" s="11"/>
      <c r="K64" s="11"/>
    </row>
    <row r="65" spans="1:12" s="154" customFormat="1" x14ac:dyDescent="0.25">
      <c r="A65" s="225" t="s">
        <v>178</v>
      </c>
      <c r="B65" s="170"/>
      <c r="C65" s="181"/>
      <c r="D65" s="181"/>
      <c r="E65" s="181"/>
      <c r="F65" s="181"/>
      <c r="G65" s="181"/>
      <c r="H65" s="181"/>
      <c r="I65" s="11"/>
      <c r="J65" s="11"/>
      <c r="K65" s="11"/>
      <c r="L65" s="155"/>
    </row>
  </sheetData>
  <mergeCells count="13">
    <mergeCell ref="A1:L2"/>
    <mergeCell ref="A52:B53"/>
    <mergeCell ref="A46:A49"/>
    <mergeCell ref="A4:A7"/>
    <mergeCell ref="A8:A11"/>
    <mergeCell ref="A12:A15"/>
    <mergeCell ref="A21:A24"/>
    <mergeCell ref="A25:A28"/>
    <mergeCell ref="A18:L19"/>
    <mergeCell ref="A35:L36"/>
    <mergeCell ref="A29:A32"/>
    <mergeCell ref="A38:A41"/>
    <mergeCell ref="A42:A45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77" orientation="landscape" horizontalDpi="300" r:id="rId1"/>
  <headerFooter alignWithMargins="0">
    <oddHeader>&amp;LGara per l’affidamento della fornitura di angiografi fissi, dispositivi opzionali, servizi connessi ed opzionali&amp;RID 1857 - Lotto 1</oddHeader>
    <oddFooter>&amp;LClassificazione del documento: Consip Public&amp;CAllegato 4 A bis - Moduli Registrazione parametri&amp;R&amp;P di &amp;N</oddFooter>
  </headerFooter>
  <rowBreaks count="1" manualBreakCount="1">
    <brk id="3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view="pageLayout" topLeftCell="A13" zoomScale="50" zoomScaleNormal="85" zoomScaleSheetLayoutView="75" zoomScalePageLayoutView="50" workbookViewId="0">
      <selection activeCell="A34" sqref="A34"/>
    </sheetView>
  </sheetViews>
  <sheetFormatPr defaultColWidth="9" defaultRowHeight="13.2" x14ac:dyDescent="0.25"/>
  <cols>
    <col min="1" max="1" width="25.44140625" customWidth="1"/>
    <col min="2" max="2" width="22.6640625" style="154" customWidth="1"/>
    <col min="3" max="3" width="17.88671875" customWidth="1"/>
    <col min="4" max="4" width="21.109375" customWidth="1"/>
    <col min="5" max="5" width="19.5546875" customWidth="1"/>
    <col min="6" max="6" width="18" customWidth="1"/>
    <col min="7" max="9" width="15.6640625" customWidth="1"/>
    <col min="10" max="10" width="10.33203125" style="155" customWidth="1"/>
  </cols>
  <sheetData>
    <row r="1" spans="1:10" x14ac:dyDescent="0.25">
      <c r="A1" s="226" t="s">
        <v>153</v>
      </c>
      <c r="B1" s="230"/>
      <c r="C1" s="230"/>
      <c r="D1" s="230"/>
      <c r="E1" s="230"/>
      <c r="F1" s="230"/>
      <c r="G1" s="230"/>
      <c r="H1" s="230"/>
      <c r="I1" s="227"/>
      <c r="J1"/>
    </row>
    <row r="2" spans="1:10" ht="13.8" thickBot="1" x14ac:dyDescent="0.3">
      <c r="A2" s="231"/>
      <c r="B2" s="232"/>
      <c r="C2" s="232"/>
      <c r="D2" s="232"/>
      <c r="E2" s="232"/>
      <c r="F2" s="232"/>
      <c r="G2" s="232"/>
      <c r="H2" s="232"/>
      <c r="I2" s="233"/>
      <c r="J2"/>
    </row>
    <row r="3" spans="1:10" ht="34.200000000000003" customHeight="1" thickBot="1" x14ac:dyDescent="0.3">
      <c r="A3" s="164" t="s">
        <v>144</v>
      </c>
      <c r="B3" s="165" t="s">
        <v>34</v>
      </c>
      <c r="C3" s="166" t="s">
        <v>36</v>
      </c>
      <c r="D3" s="165" t="s">
        <v>135</v>
      </c>
      <c r="E3" s="165" t="s">
        <v>136</v>
      </c>
      <c r="F3" s="167" t="s">
        <v>138</v>
      </c>
      <c r="G3" s="165" t="s">
        <v>140</v>
      </c>
      <c r="H3" s="168" t="s">
        <v>141</v>
      </c>
      <c r="I3" s="165" t="s">
        <v>163</v>
      </c>
      <c r="J3"/>
    </row>
    <row r="4" spans="1:10" x14ac:dyDescent="0.25">
      <c r="A4" s="156" t="s">
        <v>132</v>
      </c>
      <c r="B4" s="175"/>
      <c r="C4" s="176"/>
      <c r="D4" s="175"/>
      <c r="E4" s="175"/>
      <c r="F4" s="176"/>
      <c r="G4" s="175"/>
      <c r="H4" s="177"/>
      <c r="I4" s="205"/>
      <c r="J4"/>
    </row>
    <row r="5" spans="1:10" ht="13.8" thickBot="1" x14ac:dyDescent="0.3">
      <c r="A5" s="157" t="s">
        <v>133</v>
      </c>
      <c r="B5" s="178"/>
      <c r="C5" s="179"/>
      <c r="D5" s="178"/>
      <c r="E5" s="178"/>
      <c r="F5" s="179"/>
      <c r="G5" s="178"/>
      <c r="H5" s="180"/>
      <c r="I5" s="206"/>
      <c r="J5"/>
    </row>
    <row r="6" spans="1:10" x14ac:dyDescent="0.25">
      <c r="A6" s="130"/>
      <c r="B6" s="169"/>
      <c r="C6" s="11"/>
      <c r="D6" s="11"/>
      <c r="E6" s="11"/>
      <c r="F6" s="11"/>
      <c r="G6" s="11"/>
      <c r="H6" s="11"/>
      <c r="I6" s="11"/>
    </row>
    <row r="7" spans="1:10" ht="13.8" thickBot="1" x14ac:dyDescent="0.3">
      <c r="A7" s="11"/>
      <c r="B7" s="170"/>
      <c r="C7" s="11"/>
      <c r="D7" s="11"/>
      <c r="E7" s="11"/>
      <c r="F7" s="11"/>
      <c r="G7" s="11"/>
      <c r="H7" s="11"/>
      <c r="I7" s="11"/>
    </row>
    <row r="8" spans="1:10" x14ac:dyDescent="0.25">
      <c r="A8" s="226" t="s">
        <v>154</v>
      </c>
      <c r="B8" s="230"/>
      <c r="C8" s="230"/>
      <c r="D8" s="230"/>
      <c r="E8" s="230"/>
      <c r="F8" s="230"/>
      <c r="G8" s="230"/>
      <c r="H8" s="230"/>
      <c r="I8" s="227"/>
      <c r="J8"/>
    </row>
    <row r="9" spans="1:10" ht="13.8" thickBot="1" x14ac:dyDescent="0.3">
      <c r="A9" s="231"/>
      <c r="B9" s="232"/>
      <c r="C9" s="232"/>
      <c r="D9" s="232"/>
      <c r="E9" s="232"/>
      <c r="F9" s="232"/>
      <c r="G9" s="232"/>
      <c r="H9" s="232"/>
      <c r="I9" s="233"/>
      <c r="J9"/>
    </row>
    <row r="10" spans="1:10" ht="36.6" customHeight="1" thickBot="1" x14ac:dyDescent="0.3">
      <c r="A10" s="164" t="s">
        <v>144</v>
      </c>
      <c r="B10" s="165" t="s">
        <v>34</v>
      </c>
      <c r="C10" s="166" t="s">
        <v>36</v>
      </c>
      <c r="D10" s="165" t="s">
        <v>135</v>
      </c>
      <c r="E10" s="165" t="s">
        <v>136</v>
      </c>
      <c r="F10" s="167" t="s">
        <v>138</v>
      </c>
      <c r="G10" s="165" t="s">
        <v>140</v>
      </c>
      <c r="H10" s="168" t="s">
        <v>141</v>
      </c>
      <c r="I10" s="204" t="s">
        <v>164</v>
      </c>
      <c r="J10"/>
    </row>
    <row r="11" spans="1:10" x14ac:dyDescent="0.25">
      <c r="A11" s="156" t="s">
        <v>132</v>
      </c>
      <c r="B11" s="175"/>
      <c r="C11" s="176"/>
      <c r="D11" s="175"/>
      <c r="E11" s="175"/>
      <c r="F11" s="176"/>
      <c r="G11" s="175"/>
      <c r="H11" s="177"/>
      <c r="I11" s="205"/>
      <c r="J11"/>
    </row>
    <row r="12" spans="1:10" ht="13.8" thickBot="1" x14ac:dyDescent="0.3">
      <c r="A12" s="157" t="s">
        <v>133</v>
      </c>
      <c r="B12" s="178"/>
      <c r="C12" s="179"/>
      <c r="D12" s="178"/>
      <c r="E12" s="178"/>
      <c r="F12" s="179"/>
      <c r="G12" s="178"/>
      <c r="H12" s="180"/>
      <c r="I12" s="206"/>
      <c r="J12"/>
    </row>
    <row r="13" spans="1:10" x14ac:dyDescent="0.25">
      <c r="A13" s="11"/>
      <c r="B13" s="170"/>
      <c r="C13" s="11"/>
      <c r="D13" s="11"/>
      <c r="E13" s="11"/>
      <c r="F13" s="11"/>
      <c r="G13" s="11"/>
      <c r="H13" s="11"/>
      <c r="I13" s="11"/>
    </row>
    <row r="14" spans="1:10" ht="13.8" thickBot="1" x14ac:dyDescent="0.3">
      <c r="A14" s="11"/>
      <c r="B14" s="170"/>
      <c r="C14" s="11"/>
      <c r="D14" s="11"/>
      <c r="E14" s="11"/>
      <c r="F14" s="11"/>
      <c r="G14" s="11"/>
      <c r="H14" s="11"/>
      <c r="I14" s="11"/>
    </row>
    <row r="15" spans="1:10" x14ac:dyDescent="0.25">
      <c r="A15" s="226" t="s">
        <v>155</v>
      </c>
      <c r="B15" s="230"/>
      <c r="C15" s="230"/>
      <c r="D15" s="230"/>
      <c r="E15" s="230"/>
      <c r="F15" s="230"/>
      <c r="G15" s="230"/>
      <c r="H15" s="230"/>
      <c r="I15" s="227"/>
      <c r="J15"/>
    </row>
    <row r="16" spans="1:10" ht="13.8" thickBot="1" x14ac:dyDescent="0.3">
      <c r="A16" s="231"/>
      <c r="B16" s="232"/>
      <c r="C16" s="232"/>
      <c r="D16" s="232"/>
      <c r="E16" s="232"/>
      <c r="F16" s="232"/>
      <c r="G16" s="232"/>
      <c r="H16" s="232"/>
      <c r="I16" s="233"/>
      <c r="J16"/>
    </row>
    <row r="17" spans="1:10" ht="34.200000000000003" customHeight="1" thickBot="1" x14ac:dyDescent="0.3">
      <c r="A17" s="164" t="s">
        <v>144</v>
      </c>
      <c r="B17" s="165" t="s">
        <v>34</v>
      </c>
      <c r="C17" s="166" t="s">
        <v>36</v>
      </c>
      <c r="D17" s="165" t="s">
        <v>135</v>
      </c>
      <c r="E17" s="165" t="s">
        <v>136</v>
      </c>
      <c r="F17" s="167" t="s">
        <v>138</v>
      </c>
      <c r="G17" s="171" t="s">
        <v>147</v>
      </c>
      <c r="H17" s="168" t="s">
        <v>141</v>
      </c>
      <c r="I17" s="204" t="s">
        <v>165</v>
      </c>
      <c r="J17"/>
    </row>
    <row r="18" spans="1:10" x14ac:dyDescent="0.25">
      <c r="A18" s="156" t="s">
        <v>132</v>
      </c>
      <c r="B18" s="175"/>
      <c r="C18" s="176"/>
      <c r="D18" s="175"/>
      <c r="E18" s="175"/>
      <c r="F18" s="176"/>
      <c r="G18" s="175"/>
      <c r="H18" s="177"/>
      <c r="I18" s="205"/>
      <c r="J18"/>
    </row>
    <row r="19" spans="1:10" ht="13.8" thickBot="1" x14ac:dyDescent="0.3">
      <c r="A19" s="157" t="s">
        <v>133</v>
      </c>
      <c r="B19" s="178"/>
      <c r="C19" s="179"/>
      <c r="D19" s="178"/>
      <c r="E19" s="178"/>
      <c r="F19" s="179"/>
      <c r="G19" s="178"/>
      <c r="H19" s="180"/>
      <c r="I19" s="206"/>
      <c r="J19"/>
    </row>
    <row r="20" spans="1:10" x14ac:dyDescent="0.25">
      <c r="A20" s="11"/>
      <c r="B20" s="170"/>
      <c r="C20" s="11"/>
      <c r="D20" s="11"/>
      <c r="E20" s="11"/>
      <c r="F20" s="11"/>
      <c r="G20" s="11"/>
      <c r="H20" s="11"/>
      <c r="I20" s="11"/>
    </row>
    <row r="21" spans="1:10" ht="13.8" thickBot="1" x14ac:dyDescent="0.3">
      <c r="A21" s="11"/>
      <c r="B21" s="170"/>
      <c r="C21" s="11"/>
      <c r="D21" s="11"/>
      <c r="E21" s="11"/>
      <c r="F21" s="11"/>
      <c r="G21" s="11"/>
      <c r="H21" s="11"/>
      <c r="I21" s="11"/>
    </row>
    <row r="22" spans="1:10" x14ac:dyDescent="0.25">
      <c r="A22" s="226" t="s">
        <v>177</v>
      </c>
      <c r="B22" s="227"/>
      <c r="C22" s="11"/>
      <c r="D22" s="11"/>
      <c r="E22" s="11"/>
      <c r="F22" s="11"/>
      <c r="G22" s="11"/>
      <c r="H22" s="11"/>
      <c r="I22" s="11"/>
    </row>
    <row r="23" spans="1:10" ht="13.8" thickBot="1" x14ac:dyDescent="0.3">
      <c r="A23" s="228"/>
      <c r="B23" s="229"/>
      <c r="C23" s="11"/>
      <c r="D23" s="11"/>
      <c r="E23" s="11"/>
      <c r="F23" s="11"/>
      <c r="G23" s="11"/>
      <c r="H23" s="11"/>
      <c r="I23" s="11"/>
    </row>
    <row r="24" spans="1:10" x14ac:dyDescent="0.25">
      <c r="A24" s="214" t="s">
        <v>168</v>
      </c>
      <c r="B24" s="205"/>
      <c r="C24" s="11"/>
      <c r="D24" s="11"/>
      <c r="E24" s="11"/>
      <c r="F24" s="11"/>
      <c r="G24" s="11"/>
      <c r="H24" s="11"/>
      <c r="I24" s="11"/>
    </row>
    <row r="25" spans="1:10" ht="13.8" thickBot="1" x14ac:dyDescent="0.3">
      <c r="A25" s="215" t="s">
        <v>169</v>
      </c>
      <c r="B25" s="206"/>
      <c r="C25" s="11"/>
      <c r="D25" s="11"/>
      <c r="E25" s="11"/>
      <c r="F25" s="11"/>
      <c r="G25" s="11"/>
      <c r="H25" s="11"/>
      <c r="I25" s="11"/>
    </row>
    <row r="26" spans="1:10" x14ac:dyDescent="0.25">
      <c r="A26" s="216"/>
      <c r="B26" s="217"/>
      <c r="C26" s="11"/>
      <c r="D26" s="11"/>
      <c r="E26" s="11"/>
      <c r="F26" s="11"/>
      <c r="G26" s="11"/>
      <c r="H26" s="11"/>
      <c r="I26" s="11"/>
    </row>
    <row r="27" spans="1:10" x14ac:dyDescent="0.25">
      <c r="A27" s="172"/>
      <c r="B27" s="173" t="s">
        <v>134</v>
      </c>
      <c r="C27" s="174"/>
      <c r="D27" s="11"/>
      <c r="E27" s="11"/>
      <c r="F27" s="11"/>
      <c r="G27" s="11"/>
      <c r="H27" s="11"/>
      <c r="I27" s="11"/>
    </row>
    <row r="28" spans="1:10" x14ac:dyDescent="0.25">
      <c r="A28" s="11"/>
      <c r="B28" s="170"/>
      <c r="C28" s="11"/>
      <c r="D28" s="11"/>
      <c r="E28" s="11"/>
      <c r="F28" s="11"/>
      <c r="G28" s="11"/>
      <c r="H28" s="11"/>
      <c r="I28" s="11"/>
    </row>
    <row r="29" spans="1:10" x14ac:dyDescent="0.25">
      <c r="A29" s="11" t="s">
        <v>137</v>
      </c>
      <c r="B29" s="170"/>
      <c r="C29" s="181"/>
      <c r="D29" s="181"/>
      <c r="E29" s="181"/>
      <c r="F29" s="32"/>
      <c r="G29" s="32"/>
      <c r="H29" s="32"/>
      <c r="I29" s="32"/>
    </row>
    <row r="30" spans="1:10" x14ac:dyDescent="0.25">
      <c r="A30" s="11" t="s">
        <v>7</v>
      </c>
      <c r="B30" s="170"/>
      <c r="C30" s="181"/>
      <c r="D30" s="181"/>
      <c r="E30" s="181"/>
      <c r="F30" s="32"/>
      <c r="G30" s="32"/>
      <c r="H30" s="32"/>
      <c r="I30" s="32"/>
    </row>
    <row r="31" spans="1:10" x14ac:dyDescent="0.25">
      <c r="A31" s="11" t="s">
        <v>8</v>
      </c>
      <c r="B31" s="170"/>
      <c r="C31" s="181"/>
      <c r="D31" s="181"/>
      <c r="E31" s="181"/>
      <c r="F31" s="32"/>
      <c r="G31" s="32"/>
      <c r="H31" s="32"/>
      <c r="I31" s="32"/>
    </row>
    <row r="32" spans="1:10" x14ac:dyDescent="0.25">
      <c r="A32" s="11" t="s">
        <v>139</v>
      </c>
      <c r="B32" s="170"/>
      <c r="C32" s="181"/>
      <c r="D32" s="181"/>
      <c r="E32" s="181"/>
      <c r="F32" s="32"/>
      <c r="G32" s="32"/>
      <c r="H32" s="32"/>
      <c r="I32" s="32"/>
    </row>
    <row r="33" spans="1:9" x14ac:dyDescent="0.25">
      <c r="A33" s="225" t="s">
        <v>179</v>
      </c>
      <c r="B33" s="170"/>
      <c r="C33" s="181"/>
      <c r="D33" s="181"/>
      <c r="E33" s="181"/>
      <c r="F33" s="11"/>
      <c r="G33" s="11"/>
      <c r="H33" s="11"/>
      <c r="I33" s="11"/>
    </row>
    <row r="34" spans="1:9" s="155" customFormat="1" x14ac:dyDescent="0.25">
      <c r="A34" s="225" t="s">
        <v>178</v>
      </c>
      <c r="B34" s="170"/>
      <c r="C34" s="181"/>
      <c r="D34" s="181"/>
      <c r="E34" s="181"/>
      <c r="F34" s="11"/>
      <c r="G34" s="11"/>
      <c r="H34" s="11"/>
      <c r="I34" s="11"/>
    </row>
  </sheetData>
  <mergeCells count="4">
    <mergeCell ref="A22:B23"/>
    <mergeCell ref="A1:I2"/>
    <mergeCell ref="A8:I9"/>
    <mergeCell ref="A15:I16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73" orientation="landscape" horizontalDpi="300" r:id="rId1"/>
  <headerFooter alignWithMargins="0">
    <oddHeader>&amp;LGara per l’affidamento della fornitura di angiografi fissi, dispositivi opzionali, servizi connessi ed opzionali&amp;RID 1857 - Lotto 2</oddHeader>
    <oddFooter>&amp;LClassificazione del documento: Consip Public&amp;CAllegato 4 A bis - Moduli Registrazione parametri&amp;R&amp;P di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view="pageLayout" topLeftCell="A36" zoomScale="60" zoomScaleNormal="85" zoomScaleSheetLayoutView="85" zoomScalePageLayoutView="60" workbookViewId="0">
      <selection activeCell="A65" sqref="A65"/>
    </sheetView>
  </sheetViews>
  <sheetFormatPr defaultColWidth="9" defaultRowHeight="13.2" x14ac:dyDescent="0.25"/>
  <cols>
    <col min="1" max="1" width="15" customWidth="1"/>
    <col min="2" max="2" width="43.44140625" style="154" customWidth="1"/>
    <col min="3" max="7" width="10.109375" customWidth="1"/>
    <col min="8" max="8" width="10.88671875" customWidth="1"/>
    <col min="9" max="9" width="11.77734375" bestFit="1" customWidth="1"/>
    <col min="10" max="11" width="10.109375" customWidth="1"/>
    <col min="12" max="12" width="11.77734375" style="155" customWidth="1"/>
  </cols>
  <sheetData>
    <row r="1" spans="1:12" x14ac:dyDescent="0.25">
      <c r="A1" s="226" t="s">
        <v>156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27"/>
    </row>
    <row r="2" spans="1:12" ht="13.8" thickBot="1" x14ac:dyDescent="0.3">
      <c r="A2" s="231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3"/>
    </row>
    <row r="3" spans="1:12" ht="27" thickBot="1" x14ac:dyDescent="0.3">
      <c r="A3" s="182" t="s">
        <v>129</v>
      </c>
      <c r="B3" s="183" t="s">
        <v>130</v>
      </c>
      <c r="C3" s="184" t="s">
        <v>34</v>
      </c>
      <c r="D3" s="185" t="s">
        <v>36</v>
      </c>
      <c r="E3" s="186" t="s">
        <v>44</v>
      </c>
      <c r="F3" s="186" t="s">
        <v>131</v>
      </c>
      <c r="G3" s="186" t="s">
        <v>135</v>
      </c>
      <c r="H3" s="186" t="s">
        <v>136</v>
      </c>
      <c r="I3" s="187" t="s">
        <v>138</v>
      </c>
      <c r="J3" s="186" t="s">
        <v>140</v>
      </c>
      <c r="K3" s="188" t="s">
        <v>141</v>
      </c>
      <c r="L3" s="165" t="s">
        <v>163</v>
      </c>
    </row>
    <row r="4" spans="1:12" x14ac:dyDescent="0.25">
      <c r="A4" s="234">
        <v>20</v>
      </c>
      <c r="B4" s="158" t="s">
        <v>132</v>
      </c>
      <c r="C4" s="192"/>
      <c r="D4" s="195"/>
      <c r="E4" s="189" t="s">
        <v>142</v>
      </c>
      <c r="F4" s="189" t="s">
        <v>142</v>
      </c>
      <c r="G4" s="195"/>
      <c r="H4" s="195"/>
      <c r="I4" s="202"/>
      <c r="J4" s="202"/>
      <c r="K4" s="202"/>
      <c r="L4" s="207"/>
    </row>
    <row r="5" spans="1:12" x14ac:dyDescent="0.25">
      <c r="A5" s="235"/>
      <c r="B5" s="159" t="s">
        <v>133</v>
      </c>
      <c r="C5" s="193"/>
      <c r="D5" s="196"/>
      <c r="E5" s="190" t="s">
        <v>142</v>
      </c>
      <c r="F5" s="190" t="s">
        <v>142</v>
      </c>
      <c r="G5" s="196"/>
      <c r="H5" s="196"/>
      <c r="I5" s="197"/>
      <c r="J5" s="197"/>
      <c r="K5" s="197"/>
      <c r="L5" s="208"/>
    </row>
    <row r="6" spans="1:12" x14ac:dyDescent="0.25">
      <c r="A6" s="235"/>
      <c r="B6" s="160" t="s">
        <v>148</v>
      </c>
      <c r="C6" s="193"/>
      <c r="D6" s="190" t="s">
        <v>142</v>
      </c>
      <c r="E6" s="196"/>
      <c r="F6" s="196"/>
      <c r="G6" s="196"/>
      <c r="H6" s="196"/>
      <c r="I6" s="197"/>
      <c r="J6" s="197"/>
      <c r="K6" s="197"/>
      <c r="L6" s="208"/>
    </row>
    <row r="7" spans="1:12" ht="13.8" thickBot="1" x14ac:dyDescent="0.3">
      <c r="A7" s="236"/>
      <c r="B7" s="161" t="s">
        <v>149</v>
      </c>
      <c r="C7" s="194"/>
      <c r="D7" s="191" t="s">
        <v>142</v>
      </c>
      <c r="E7" s="199"/>
      <c r="F7" s="199"/>
      <c r="G7" s="199"/>
      <c r="H7" s="199"/>
      <c r="I7" s="200"/>
      <c r="J7" s="200"/>
      <c r="K7" s="200"/>
      <c r="L7" s="209"/>
    </row>
    <row r="8" spans="1:12" x14ac:dyDescent="0.25">
      <c r="A8" s="234">
        <v>24</v>
      </c>
      <c r="B8" s="158" t="s">
        <v>132</v>
      </c>
      <c r="C8" s="192"/>
      <c r="D8" s="195"/>
      <c r="E8" s="189" t="s">
        <v>142</v>
      </c>
      <c r="F8" s="189" t="s">
        <v>142</v>
      </c>
      <c r="G8" s="195"/>
      <c r="H8" s="195"/>
      <c r="I8" s="202"/>
      <c r="J8" s="202"/>
      <c r="K8" s="202"/>
      <c r="L8" s="207"/>
    </row>
    <row r="9" spans="1:12" x14ac:dyDescent="0.25">
      <c r="A9" s="235"/>
      <c r="B9" s="159" t="s">
        <v>133</v>
      </c>
      <c r="C9" s="193"/>
      <c r="D9" s="196"/>
      <c r="E9" s="190" t="s">
        <v>142</v>
      </c>
      <c r="F9" s="190" t="s">
        <v>142</v>
      </c>
      <c r="G9" s="196"/>
      <c r="H9" s="196"/>
      <c r="I9" s="197"/>
      <c r="J9" s="197"/>
      <c r="K9" s="197"/>
      <c r="L9" s="208"/>
    </row>
    <row r="10" spans="1:12" x14ac:dyDescent="0.25">
      <c r="A10" s="235"/>
      <c r="B10" s="160" t="s">
        <v>148</v>
      </c>
      <c r="C10" s="193"/>
      <c r="D10" s="190" t="s">
        <v>142</v>
      </c>
      <c r="E10" s="196"/>
      <c r="F10" s="196"/>
      <c r="G10" s="196"/>
      <c r="H10" s="196"/>
      <c r="I10" s="197"/>
      <c r="J10" s="197"/>
      <c r="K10" s="197"/>
      <c r="L10" s="208"/>
    </row>
    <row r="11" spans="1:12" ht="13.8" thickBot="1" x14ac:dyDescent="0.3">
      <c r="A11" s="236"/>
      <c r="B11" s="161" t="s">
        <v>149</v>
      </c>
      <c r="C11" s="194"/>
      <c r="D11" s="191" t="s">
        <v>142</v>
      </c>
      <c r="E11" s="199"/>
      <c r="F11" s="199"/>
      <c r="G11" s="199"/>
      <c r="H11" s="199"/>
      <c r="I11" s="200"/>
      <c r="J11" s="200"/>
      <c r="K11" s="200"/>
      <c r="L11" s="209"/>
    </row>
    <row r="12" spans="1:12" x14ac:dyDescent="0.25">
      <c r="A12" s="234">
        <v>30</v>
      </c>
      <c r="B12" s="158" t="s">
        <v>132</v>
      </c>
      <c r="C12" s="192"/>
      <c r="D12" s="195"/>
      <c r="E12" s="189" t="s">
        <v>142</v>
      </c>
      <c r="F12" s="189" t="s">
        <v>142</v>
      </c>
      <c r="G12" s="195"/>
      <c r="H12" s="195"/>
      <c r="I12" s="202"/>
      <c r="J12" s="202"/>
      <c r="K12" s="202"/>
      <c r="L12" s="207"/>
    </row>
    <row r="13" spans="1:12" x14ac:dyDescent="0.25">
      <c r="A13" s="235"/>
      <c r="B13" s="159" t="s">
        <v>133</v>
      </c>
      <c r="C13" s="193"/>
      <c r="D13" s="196"/>
      <c r="E13" s="190" t="s">
        <v>142</v>
      </c>
      <c r="F13" s="190" t="s">
        <v>142</v>
      </c>
      <c r="G13" s="196"/>
      <c r="H13" s="196"/>
      <c r="I13" s="197"/>
      <c r="J13" s="197"/>
      <c r="K13" s="197"/>
      <c r="L13" s="208"/>
    </row>
    <row r="14" spans="1:12" x14ac:dyDescent="0.25">
      <c r="A14" s="235"/>
      <c r="B14" s="160" t="s">
        <v>148</v>
      </c>
      <c r="C14" s="193"/>
      <c r="D14" s="190" t="s">
        <v>142</v>
      </c>
      <c r="E14" s="196"/>
      <c r="F14" s="196"/>
      <c r="G14" s="196"/>
      <c r="H14" s="196"/>
      <c r="I14" s="197"/>
      <c r="J14" s="197"/>
      <c r="K14" s="197"/>
      <c r="L14" s="208"/>
    </row>
    <row r="15" spans="1:12" ht="13.8" thickBot="1" x14ac:dyDescent="0.3">
      <c r="A15" s="236"/>
      <c r="B15" s="161" t="s">
        <v>149</v>
      </c>
      <c r="C15" s="194"/>
      <c r="D15" s="191" t="s">
        <v>142</v>
      </c>
      <c r="E15" s="199"/>
      <c r="F15" s="199"/>
      <c r="G15" s="199"/>
      <c r="H15" s="199"/>
      <c r="I15" s="200"/>
      <c r="J15" s="200"/>
      <c r="K15" s="200"/>
      <c r="L15" s="209"/>
    </row>
    <row r="16" spans="1:12" x14ac:dyDescent="0.25">
      <c r="A16" s="11"/>
      <c r="B16" s="170"/>
      <c r="C16" s="11"/>
      <c r="D16" s="11"/>
      <c r="E16" s="11"/>
      <c r="F16" s="11"/>
      <c r="G16" s="11"/>
      <c r="H16" s="11"/>
      <c r="I16" s="11"/>
      <c r="J16" s="11"/>
      <c r="K16" s="11"/>
    </row>
    <row r="17" spans="1:12" ht="13.8" thickBot="1" x14ac:dyDescent="0.3">
      <c r="A17" s="11"/>
      <c r="B17" s="170"/>
      <c r="C17" s="11"/>
      <c r="D17" s="11"/>
      <c r="E17" s="11"/>
      <c r="F17" s="11"/>
      <c r="G17" s="11"/>
      <c r="H17" s="11"/>
      <c r="I17" s="11"/>
      <c r="J17" s="11"/>
      <c r="K17" s="11"/>
    </row>
    <row r="18" spans="1:12" x14ac:dyDescent="0.25">
      <c r="A18" s="226" t="s">
        <v>157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27"/>
    </row>
    <row r="19" spans="1:12" ht="13.8" thickBot="1" x14ac:dyDescent="0.3">
      <c r="A19" s="231"/>
      <c r="B19" s="232"/>
      <c r="C19" s="232"/>
      <c r="D19" s="232"/>
      <c r="E19" s="232"/>
      <c r="F19" s="232"/>
      <c r="G19" s="232"/>
      <c r="H19" s="232"/>
      <c r="I19" s="232"/>
      <c r="J19" s="232"/>
      <c r="K19" s="232"/>
      <c r="L19" s="233"/>
    </row>
    <row r="20" spans="1:12" ht="27" thickBot="1" x14ac:dyDescent="0.3">
      <c r="A20" s="182" t="s">
        <v>129</v>
      </c>
      <c r="B20" s="183" t="s">
        <v>130</v>
      </c>
      <c r="C20" s="184" t="s">
        <v>34</v>
      </c>
      <c r="D20" s="185" t="s">
        <v>36</v>
      </c>
      <c r="E20" s="186" t="s">
        <v>44</v>
      </c>
      <c r="F20" s="186" t="s">
        <v>131</v>
      </c>
      <c r="G20" s="186" t="s">
        <v>135</v>
      </c>
      <c r="H20" s="186" t="s">
        <v>136</v>
      </c>
      <c r="I20" s="187" t="s">
        <v>138</v>
      </c>
      <c r="J20" s="186" t="s">
        <v>140</v>
      </c>
      <c r="K20" s="188" t="s">
        <v>141</v>
      </c>
      <c r="L20" s="204" t="s">
        <v>164</v>
      </c>
    </row>
    <row r="21" spans="1:12" x14ac:dyDescent="0.25">
      <c r="A21" s="234">
        <v>20</v>
      </c>
      <c r="B21" s="158" t="s">
        <v>132</v>
      </c>
      <c r="C21" s="192"/>
      <c r="D21" s="195"/>
      <c r="E21" s="189" t="s">
        <v>142</v>
      </c>
      <c r="F21" s="189" t="s">
        <v>142</v>
      </c>
      <c r="G21" s="195"/>
      <c r="H21" s="195"/>
      <c r="I21" s="202"/>
      <c r="J21" s="202"/>
      <c r="K21" s="202"/>
      <c r="L21" s="207"/>
    </row>
    <row r="22" spans="1:12" x14ac:dyDescent="0.25">
      <c r="A22" s="235"/>
      <c r="B22" s="159" t="s">
        <v>133</v>
      </c>
      <c r="C22" s="193"/>
      <c r="D22" s="196"/>
      <c r="E22" s="190" t="s">
        <v>142</v>
      </c>
      <c r="F22" s="190" t="s">
        <v>142</v>
      </c>
      <c r="G22" s="196"/>
      <c r="H22" s="196"/>
      <c r="I22" s="197"/>
      <c r="J22" s="197"/>
      <c r="K22" s="197"/>
      <c r="L22" s="208"/>
    </row>
    <row r="23" spans="1:12" x14ac:dyDescent="0.25">
      <c r="A23" s="235"/>
      <c r="B23" s="160" t="s">
        <v>148</v>
      </c>
      <c r="C23" s="193"/>
      <c r="D23" s="190" t="s">
        <v>142</v>
      </c>
      <c r="E23" s="196"/>
      <c r="F23" s="196"/>
      <c r="G23" s="196"/>
      <c r="H23" s="196"/>
      <c r="I23" s="197"/>
      <c r="J23" s="197"/>
      <c r="K23" s="197"/>
      <c r="L23" s="208"/>
    </row>
    <row r="24" spans="1:12" ht="13.8" thickBot="1" x14ac:dyDescent="0.3">
      <c r="A24" s="236"/>
      <c r="B24" s="161" t="s">
        <v>149</v>
      </c>
      <c r="C24" s="194"/>
      <c r="D24" s="191" t="s">
        <v>142</v>
      </c>
      <c r="E24" s="199"/>
      <c r="F24" s="199"/>
      <c r="G24" s="199"/>
      <c r="H24" s="199"/>
      <c r="I24" s="200"/>
      <c r="J24" s="200"/>
      <c r="K24" s="200"/>
      <c r="L24" s="209"/>
    </row>
    <row r="25" spans="1:12" x14ac:dyDescent="0.25">
      <c r="A25" s="234">
        <v>24</v>
      </c>
      <c r="B25" s="158" t="s">
        <v>132</v>
      </c>
      <c r="C25" s="192"/>
      <c r="D25" s="195"/>
      <c r="E25" s="189" t="s">
        <v>142</v>
      </c>
      <c r="F25" s="189" t="s">
        <v>142</v>
      </c>
      <c r="G25" s="195"/>
      <c r="H25" s="195"/>
      <c r="I25" s="202"/>
      <c r="J25" s="202"/>
      <c r="K25" s="202"/>
      <c r="L25" s="207"/>
    </row>
    <row r="26" spans="1:12" x14ac:dyDescent="0.25">
      <c r="A26" s="235"/>
      <c r="B26" s="159" t="s">
        <v>133</v>
      </c>
      <c r="C26" s="193"/>
      <c r="D26" s="196"/>
      <c r="E26" s="190" t="s">
        <v>142</v>
      </c>
      <c r="F26" s="190" t="s">
        <v>142</v>
      </c>
      <c r="G26" s="196"/>
      <c r="H26" s="196"/>
      <c r="I26" s="197"/>
      <c r="J26" s="197"/>
      <c r="K26" s="197"/>
      <c r="L26" s="208"/>
    </row>
    <row r="27" spans="1:12" x14ac:dyDescent="0.25">
      <c r="A27" s="235"/>
      <c r="B27" s="160" t="s">
        <v>148</v>
      </c>
      <c r="C27" s="193"/>
      <c r="D27" s="190" t="s">
        <v>142</v>
      </c>
      <c r="E27" s="196"/>
      <c r="F27" s="196"/>
      <c r="G27" s="196"/>
      <c r="H27" s="196"/>
      <c r="I27" s="197"/>
      <c r="J27" s="197"/>
      <c r="K27" s="197"/>
      <c r="L27" s="208"/>
    </row>
    <row r="28" spans="1:12" ht="13.8" thickBot="1" x14ac:dyDescent="0.3">
      <c r="A28" s="236"/>
      <c r="B28" s="161" t="s">
        <v>149</v>
      </c>
      <c r="C28" s="194"/>
      <c r="D28" s="191" t="s">
        <v>142</v>
      </c>
      <c r="E28" s="199"/>
      <c r="F28" s="199"/>
      <c r="G28" s="199"/>
      <c r="H28" s="199"/>
      <c r="I28" s="200"/>
      <c r="J28" s="200"/>
      <c r="K28" s="200"/>
      <c r="L28" s="209"/>
    </row>
    <row r="29" spans="1:12" x14ac:dyDescent="0.25">
      <c r="A29" s="234">
        <v>30</v>
      </c>
      <c r="B29" s="158" t="s">
        <v>132</v>
      </c>
      <c r="C29" s="192"/>
      <c r="D29" s="195"/>
      <c r="E29" s="189" t="s">
        <v>142</v>
      </c>
      <c r="F29" s="189" t="s">
        <v>142</v>
      </c>
      <c r="G29" s="195"/>
      <c r="H29" s="195"/>
      <c r="I29" s="202"/>
      <c r="J29" s="202"/>
      <c r="K29" s="202"/>
      <c r="L29" s="207"/>
    </row>
    <row r="30" spans="1:12" x14ac:dyDescent="0.25">
      <c r="A30" s="235"/>
      <c r="B30" s="159" t="s">
        <v>133</v>
      </c>
      <c r="C30" s="193"/>
      <c r="D30" s="196"/>
      <c r="E30" s="190" t="s">
        <v>142</v>
      </c>
      <c r="F30" s="190" t="s">
        <v>142</v>
      </c>
      <c r="G30" s="196"/>
      <c r="H30" s="196"/>
      <c r="I30" s="197"/>
      <c r="J30" s="197"/>
      <c r="K30" s="197"/>
      <c r="L30" s="208"/>
    </row>
    <row r="31" spans="1:12" x14ac:dyDescent="0.25">
      <c r="A31" s="235"/>
      <c r="B31" s="160" t="s">
        <v>148</v>
      </c>
      <c r="C31" s="193"/>
      <c r="D31" s="190" t="s">
        <v>142</v>
      </c>
      <c r="E31" s="196"/>
      <c r="F31" s="196"/>
      <c r="G31" s="196"/>
      <c r="H31" s="196"/>
      <c r="I31" s="197"/>
      <c r="J31" s="197"/>
      <c r="K31" s="197"/>
      <c r="L31" s="208"/>
    </row>
    <row r="32" spans="1:12" ht="13.8" thickBot="1" x14ac:dyDescent="0.3">
      <c r="A32" s="236"/>
      <c r="B32" s="161" t="s">
        <v>149</v>
      </c>
      <c r="C32" s="194"/>
      <c r="D32" s="191" t="s">
        <v>142</v>
      </c>
      <c r="E32" s="199"/>
      <c r="F32" s="199"/>
      <c r="G32" s="199"/>
      <c r="H32" s="199"/>
      <c r="I32" s="200"/>
      <c r="J32" s="200"/>
      <c r="K32" s="200"/>
      <c r="L32" s="209"/>
    </row>
    <row r="33" spans="1:12" x14ac:dyDescent="0.25">
      <c r="A33" s="11"/>
      <c r="B33" s="170"/>
      <c r="C33" s="11"/>
      <c r="D33" s="11"/>
      <c r="E33" s="11"/>
      <c r="F33" s="11"/>
      <c r="G33" s="11"/>
      <c r="H33" s="11"/>
      <c r="I33" s="11"/>
      <c r="J33" s="11"/>
      <c r="K33" s="11"/>
    </row>
    <row r="34" spans="1:12" ht="13.8" thickBot="1" x14ac:dyDescent="0.3">
      <c r="A34" s="11"/>
      <c r="B34" s="170"/>
      <c r="C34" s="11"/>
      <c r="D34" s="11"/>
      <c r="E34" s="11"/>
      <c r="F34" s="11"/>
      <c r="G34" s="11"/>
      <c r="H34" s="11"/>
      <c r="I34" s="11"/>
      <c r="J34" s="11"/>
      <c r="K34" s="11"/>
    </row>
    <row r="35" spans="1:12" x14ac:dyDescent="0.25">
      <c r="A35" s="226" t="s">
        <v>158</v>
      </c>
      <c r="B35" s="230"/>
      <c r="C35" s="230"/>
      <c r="D35" s="230"/>
      <c r="E35" s="230"/>
      <c r="F35" s="230"/>
      <c r="G35" s="230"/>
      <c r="H35" s="230"/>
      <c r="I35" s="230"/>
      <c r="J35" s="230"/>
      <c r="K35" s="230"/>
      <c r="L35" s="227"/>
    </row>
    <row r="36" spans="1:12" ht="13.8" thickBot="1" x14ac:dyDescent="0.3">
      <c r="A36" s="231"/>
      <c r="B36" s="232"/>
      <c r="C36" s="232"/>
      <c r="D36" s="232"/>
      <c r="E36" s="232"/>
      <c r="F36" s="232"/>
      <c r="G36" s="232"/>
      <c r="H36" s="232"/>
      <c r="I36" s="232"/>
      <c r="J36" s="232"/>
      <c r="K36" s="232"/>
      <c r="L36" s="233"/>
    </row>
    <row r="37" spans="1:12" ht="27" thickBot="1" x14ac:dyDescent="0.3">
      <c r="A37" s="218" t="s">
        <v>129</v>
      </c>
      <c r="B37" s="219" t="s">
        <v>130</v>
      </c>
      <c r="C37" s="220" t="s">
        <v>34</v>
      </c>
      <c r="D37" s="221" t="s">
        <v>36</v>
      </c>
      <c r="E37" s="222" t="s">
        <v>44</v>
      </c>
      <c r="F37" s="222" t="s">
        <v>131</v>
      </c>
      <c r="G37" s="222" t="s">
        <v>135</v>
      </c>
      <c r="H37" s="222" t="s">
        <v>136</v>
      </c>
      <c r="I37" s="223" t="s">
        <v>138</v>
      </c>
      <c r="J37" s="221" t="s">
        <v>147</v>
      </c>
      <c r="K37" s="188" t="s">
        <v>141</v>
      </c>
      <c r="L37" s="224" t="s">
        <v>166</v>
      </c>
    </row>
    <row r="38" spans="1:12" x14ac:dyDescent="0.25">
      <c r="A38" s="234">
        <v>20</v>
      </c>
      <c r="B38" s="158" t="s">
        <v>132</v>
      </c>
      <c r="C38" s="192"/>
      <c r="D38" s="195"/>
      <c r="E38" s="189" t="s">
        <v>142</v>
      </c>
      <c r="F38" s="189" t="s">
        <v>142</v>
      </c>
      <c r="G38" s="195"/>
      <c r="H38" s="195"/>
      <c r="I38" s="202"/>
      <c r="J38" s="202"/>
      <c r="K38" s="202"/>
      <c r="L38" s="207"/>
    </row>
    <row r="39" spans="1:12" x14ac:dyDescent="0.25">
      <c r="A39" s="235"/>
      <c r="B39" s="159" t="s">
        <v>133</v>
      </c>
      <c r="C39" s="193"/>
      <c r="D39" s="196"/>
      <c r="E39" s="190" t="s">
        <v>142</v>
      </c>
      <c r="F39" s="190" t="s">
        <v>142</v>
      </c>
      <c r="G39" s="196"/>
      <c r="H39" s="196"/>
      <c r="I39" s="197"/>
      <c r="J39" s="197"/>
      <c r="K39" s="197"/>
      <c r="L39" s="208"/>
    </row>
    <row r="40" spans="1:12" x14ac:dyDescent="0.25">
      <c r="A40" s="235"/>
      <c r="B40" s="160" t="s">
        <v>148</v>
      </c>
      <c r="C40" s="193"/>
      <c r="D40" s="190" t="s">
        <v>142</v>
      </c>
      <c r="E40" s="196"/>
      <c r="F40" s="196"/>
      <c r="G40" s="196"/>
      <c r="H40" s="196"/>
      <c r="I40" s="197"/>
      <c r="J40" s="197"/>
      <c r="K40" s="197"/>
      <c r="L40" s="208"/>
    </row>
    <row r="41" spans="1:12" ht="13.8" thickBot="1" x14ac:dyDescent="0.3">
      <c r="A41" s="236"/>
      <c r="B41" s="161" t="s">
        <v>149</v>
      </c>
      <c r="C41" s="194"/>
      <c r="D41" s="191" t="s">
        <v>142</v>
      </c>
      <c r="E41" s="199"/>
      <c r="F41" s="199"/>
      <c r="G41" s="199"/>
      <c r="H41" s="199"/>
      <c r="I41" s="200"/>
      <c r="J41" s="200"/>
      <c r="K41" s="200"/>
      <c r="L41" s="209"/>
    </row>
    <row r="42" spans="1:12" x14ac:dyDescent="0.25">
      <c r="A42" s="234">
        <v>24</v>
      </c>
      <c r="B42" s="158" t="s">
        <v>132</v>
      </c>
      <c r="C42" s="192"/>
      <c r="D42" s="195"/>
      <c r="E42" s="189" t="s">
        <v>142</v>
      </c>
      <c r="F42" s="189" t="s">
        <v>142</v>
      </c>
      <c r="G42" s="195"/>
      <c r="H42" s="195"/>
      <c r="I42" s="202"/>
      <c r="J42" s="202"/>
      <c r="K42" s="202"/>
      <c r="L42" s="207"/>
    </row>
    <row r="43" spans="1:12" x14ac:dyDescent="0.25">
      <c r="A43" s="235"/>
      <c r="B43" s="159" t="s">
        <v>133</v>
      </c>
      <c r="C43" s="193"/>
      <c r="D43" s="196"/>
      <c r="E43" s="190" t="s">
        <v>142</v>
      </c>
      <c r="F43" s="190" t="s">
        <v>142</v>
      </c>
      <c r="G43" s="196"/>
      <c r="H43" s="196"/>
      <c r="I43" s="197"/>
      <c r="J43" s="197"/>
      <c r="K43" s="197"/>
      <c r="L43" s="208"/>
    </row>
    <row r="44" spans="1:12" x14ac:dyDescent="0.25">
      <c r="A44" s="235"/>
      <c r="B44" s="160" t="s">
        <v>148</v>
      </c>
      <c r="C44" s="193"/>
      <c r="D44" s="190" t="s">
        <v>142</v>
      </c>
      <c r="E44" s="196"/>
      <c r="F44" s="196"/>
      <c r="G44" s="196"/>
      <c r="H44" s="196"/>
      <c r="I44" s="197"/>
      <c r="J44" s="197"/>
      <c r="K44" s="197"/>
      <c r="L44" s="208"/>
    </row>
    <row r="45" spans="1:12" ht="13.8" thickBot="1" x14ac:dyDescent="0.3">
      <c r="A45" s="236"/>
      <c r="B45" s="161" t="s">
        <v>149</v>
      </c>
      <c r="C45" s="194"/>
      <c r="D45" s="191" t="s">
        <v>142</v>
      </c>
      <c r="E45" s="199"/>
      <c r="F45" s="199"/>
      <c r="G45" s="199"/>
      <c r="H45" s="199"/>
      <c r="I45" s="200"/>
      <c r="J45" s="200"/>
      <c r="K45" s="200"/>
      <c r="L45" s="209"/>
    </row>
    <row r="46" spans="1:12" x14ac:dyDescent="0.25">
      <c r="A46" s="234">
        <v>30</v>
      </c>
      <c r="B46" s="158" t="s">
        <v>132</v>
      </c>
      <c r="C46" s="192"/>
      <c r="D46" s="195"/>
      <c r="E46" s="189" t="s">
        <v>142</v>
      </c>
      <c r="F46" s="189" t="s">
        <v>142</v>
      </c>
      <c r="G46" s="195"/>
      <c r="H46" s="195"/>
      <c r="I46" s="202"/>
      <c r="J46" s="202"/>
      <c r="K46" s="202"/>
      <c r="L46" s="207"/>
    </row>
    <row r="47" spans="1:12" x14ac:dyDescent="0.25">
      <c r="A47" s="235"/>
      <c r="B47" s="159" t="s">
        <v>133</v>
      </c>
      <c r="C47" s="193"/>
      <c r="D47" s="196"/>
      <c r="E47" s="190" t="s">
        <v>142</v>
      </c>
      <c r="F47" s="190" t="s">
        <v>142</v>
      </c>
      <c r="G47" s="196"/>
      <c r="H47" s="196"/>
      <c r="I47" s="197"/>
      <c r="J47" s="197"/>
      <c r="K47" s="197"/>
      <c r="L47" s="208"/>
    </row>
    <row r="48" spans="1:12" x14ac:dyDescent="0.25">
      <c r="A48" s="235"/>
      <c r="B48" s="160" t="s">
        <v>148</v>
      </c>
      <c r="C48" s="193"/>
      <c r="D48" s="190" t="s">
        <v>142</v>
      </c>
      <c r="E48" s="196"/>
      <c r="F48" s="196"/>
      <c r="G48" s="196"/>
      <c r="H48" s="196"/>
      <c r="I48" s="197"/>
      <c r="J48" s="197"/>
      <c r="K48" s="197"/>
      <c r="L48" s="208"/>
    </row>
    <row r="49" spans="1:12" ht="13.8" thickBot="1" x14ac:dyDescent="0.3">
      <c r="A49" s="236"/>
      <c r="B49" s="161" t="s">
        <v>149</v>
      </c>
      <c r="C49" s="194"/>
      <c r="D49" s="191" t="s">
        <v>142</v>
      </c>
      <c r="E49" s="199"/>
      <c r="F49" s="199"/>
      <c r="G49" s="199"/>
      <c r="H49" s="199"/>
      <c r="I49" s="200"/>
      <c r="J49" s="200"/>
      <c r="K49" s="200"/>
      <c r="L49" s="209"/>
    </row>
    <row r="50" spans="1:12" x14ac:dyDescent="0.25">
      <c r="A50" s="11"/>
      <c r="B50" s="170"/>
      <c r="C50" s="11"/>
      <c r="D50" s="11"/>
      <c r="E50" s="11"/>
      <c r="F50" s="11"/>
      <c r="G50" s="11"/>
      <c r="H50" s="11"/>
      <c r="I50" s="11"/>
      <c r="J50" s="11"/>
      <c r="K50" s="11"/>
    </row>
    <row r="51" spans="1:12" ht="13.8" thickBot="1" x14ac:dyDescent="0.3">
      <c r="A51" s="11"/>
      <c r="B51" s="170"/>
      <c r="C51" s="11"/>
      <c r="D51" s="11"/>
      <c r="E51" s="11"/>
      <c r="F51" s="11"/>
      <c r="G51" s="11"/>
      <c r="H51" s="11"/>
      <c r="I51" s="11"/>
      <c r="J51" s="11"/>
      <c r="K51" s="11"/>
    </row>
    <row r="52" spans="1:12" x14ac:dyDescent="0.25">
      <c r="A52" s="226" t="s">
        <v>173</v>
      </c>
      <c r="B52" s="227"/>
      <c r="C52" s="11"/>
      <c r="D52" s="11"/>
      <c r="E52" s="11"/>
      <c r="F52" s="11"/>
      <c r="G52" s="11"/>
      <c r="H52" s="11"/>
      <c r="I52" s="11"/>
      <c r="J52" s="11"/>
      <c r="K52" s="11"/>
    </row>
    <row r="53" spans="1:12" ht="13.8" thickBot="1" x14ac:dyDescent="0.3">
      <c r="A53" s="228"/>
      <c r="B53" s="229"/>
      <c r="C53" s="11"/>
      <c r="D53" s="11"/>
      <c r="E53" s="11"/>
      <c r="F53" s="11"/>
      <c r="G53" s="11"/>
      <c r="H53" s="11"/>
      <c r="I53" s="11"/>
      <c r="J53" s="11"/>
      <c r="K53" s="11"/>
    </row>
    <row r="54" spans="1:12" x14ac:dyDescent="0.25">
      <c r="A54" s="214" t="s">
        <v>171</v>
      </c>
      <c r="B54" s="205"/>
      <c r="C54" s="11"/>
      <c r="D54" s="11"/>
      <c r="E54" s="11"/>
      <c r="F54" s="11"/>
      <c r="G54" s="11"/>
      <c r="H54" s="11"/>
      <c r="I54" s="11"/>
      <c r="J54" s="11"/>
      <c r="K54" s="11"/>
    </row>
    <row r="55" spans="1:12" ht="13.8" thickBot="1" x14ac:dyDescent="0.3">
      <c r="A55" s="215" t="s">
        <v>172</v>
      </c>
      <c r="B55" s="206"/>
      <c r="C55" s="11"/>
      <c r="D55" s="11"/>
      <c r="E55" s="11"/>
      <c r="F55" s="11"/>
      <c r="G55" s="11"/>
      <c r="H55" s="11"/>
      <c r="I55" s="11"/>
      <c r="J55" s="11"/>
      <c r="K55" s="11"/>
    </row>
    <row r="56" spans="1:12" x14ac:dyDescent="0.25">
      <c r="A56" s="11"/>
      <c r="B56" s="170"/>
      <c r="C56" s="11"/>
      <c r="D56" s="11"/>
      <c r="E56" s="11"/>
      <c r="F56" s="11"/>
      <c r="G56" s="11"/>
      <c r="H56" s="11"/>
      <c r="I56" s="11"/>
      <c r="J56" s="11"/>
      <c r="K56" s="11"/>
    </row>
    <row r="57" spans="1:12" x14ac:dyDescent="0.25">
      <c r="A57" s="172"/>
      <c r="B57" s="173" t="s">
        <v>134</v>
      </c>
      <c r="C57" s="174"/>
      <c r="D57" s="174"/>
      <c r="E57" s="11"/>
      <c r="F57" s="11"/>
      <c r="G57" s="11"/>
      <c r="H57" s="11"/>
      <c r="I57" s="11"/>
      <c r="J57" s="11"/>
      <c r="K57" s="11"/>
    </row>
    <row r="58" spans="1:12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</row>
    <row r="59" spans="1:12" x14ac:dyDescent="0.25">
      <c r="A59" s="11"/>
      <c r="B59" s="170"/>
      <c r="C59" s="11"/>
      <c r="D59" s="11"/>
      <c r="E59" s="11"/>
      <c r="F59" s="11"/>
      <c r="G59" s="11"/>
      <c r="H59" s="11"/>
      <c r="I59" s="11"/>
      <c r="J59" s="11"/>
      <c r="K59" s="11"/>
    </row>
    <row r="60" spans="1:12" x14ac:dyDescent="0.25">
      <c r="A60" s="11" t="s">
        <v>137</v>
      </c>
      <c r="B60" s="170"/>
      <c r="C60" s="181"/>
      <c r="D60" s="181"/>
      <c r="E60" s="181"/>
      <c r="F60" s="181"/>
      <c r="G60" s="181"/>
      <c r="H60" s="181"/>
      <c r="I60" s="32"/>
      <c r="J60" s="32"/>
      <c r="K60" s="32"/>
    </row>
    <row r="61" spans="1:12" x14ac:dyDescent="0.25">
      <c r="A61" s="11" t="s">
        <v>7</v>
      </c>
      <c r="B61" s="170"/>
      <c r="C61" s="181"/>
      <c r="D61" s="181"/>
      <c r="E61" s="181"/>
      <c r="F61" s="181"/>
      <c r="G61" s="181"/>
      <c r="H61" s="181"/>
      <c r="I61" s="32"/>
      <c r="J61" s="32"/>
      <c r="K61" s="32"/>
    </row>
    <row r="62" spans="1:12" x14ac:dyDescent="0.25">
      <c r="A62" s="11" t="s">
        <v>8</v>
      </c>
      <c r="B62" s="170"/>
      <c r="C62" s="181"/>
      <c r="D62" s="181"/>
      <c r="E62" s="181"/>
      <c r="F62" s="181"/>
      <c r="G62" s="181"/>
      <c r="H62" s="181"/>
      <c r="I62" s="32"/>
      <c r="J62" s="32"/>
      <c r="K62" s="32"/>
    </row>
    <row r="63" spans="1:12" x14ac:dyDescent="0.25">
      <c r="A63" s="11" t="s">
        <v>139</v>
      </c>
      <c r="B63" s="170"/>
      <c r="C63" s="181"/>
      <c r="D63" s="181"/>
      <c r="E63" s="181"/>
      <c r="F63" s="181"/>
      <c r="G63" s="181"/>
      <c r="H63" s="181"/>
      <c r="I63" s="32"/>
      <c r="J63" s="32"/>
      <c r="K63" s="32"/>
    </row>
    <row r="64" spans="1:12" x14ac:dyDescent="0.25">
      <c r="A64" s="225" t="s">
        <v>179</v>
      </c>
      <c r="B64" s="170"/>
      <c r="C64" s="181"/>
      <c r="D64" s="181"/>
      <c r="E64" s="181"/>
      <c r="F64" s="181"/>
      <c r="G64" s="181"/>
      <c r="H64" s="181"/>
      <c r="I64" s="11"/>
      <c r="J64" s="11"/>
      <c r="K64" s="11"/>
    </row>
    <row r="65" spans="1:12" s="154" customFormat="1" x14ac:dyDescent="0.25">
      <c r="A65" s="225" t="s">
        <v>178</v>
      </c>
      <c r="B65" s="170"/>
      <c r="C65" s="181"/>
      <c r="D65" s="181"/>
      <c r="E65" s="181"/>
      <c r="F65" s="181"/>
      <c r="G65" s="181"/>
      <c r="H65" s="181"/>
      <c r="I65" s="11"/>
      <c r="J65" s="11"/>
      <c r="K65" s="11"/>
      <c r="L65" s="155"/>
    </row>
  </sheetData>
  <mergeCells count="13">
    <mergeCell ref="A4:A7"/>
    <mergeCell ref="A8:A11"/>
    <mergeCell ref="A12:A15"/>
    <mergeCell ref="A1:L2"/>
    <mergeCell ref="A18:L19"/>
    <mergeCell ref="A52:B53"/>
    <mergeCell ref="A42:A45"/>
    <mergeCell ref="A46:A49"/>
    <mergeCell ref="A21:A24"/>
    <mergeCell ref="A25:A28"/>
    <mergeCell ref="A29:A32"/>
    <mergeCell ref="A38:A41"/>
    <mergeCell ref="A35:L36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77" orientation="landscape" horizontalDpi="300" r:id="rId1"/>
  <headerFooter alignWithMargins="0">
    <oddHeader>&amp;LGara per l’affidamento della fornitura di angiografi fissi, dispositivi opzionali, servizi connessi ed opzionali&amp;RID 1857 - Lotto 2</oddHeader>
    <oddFooter>&amp;LClassificazione del documento: Consip Public&amp;CAllegato 4 A bis - Moduli Registrazione parametri&amp;R&amp;P di  &amp;N</oddFooter>
  </headerFooter>
  <rowBreaks count="1" manualBreakCount="1">
    <brk id="3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view="pageLayout" topLeftCell="A29" zoomScale="50" zoomScaleNormal="85" zoomScaleSheetLayoutView="75" zoomScalePageLayoutView="50" workbookViewId="0">
      <selection activeCell="A56" sqref="A56"/>
    </sheetView>
  </sheetViews>
  <sheetFormatPr defaultColWidth="9" defaultRowHeight="13.2" x14ac:dyDescent="0.25"/>
  <cols>
    <col min="1" max="1" width="17.5546875" customWidth="1"/>
    <col min="2" max="2" width="31.88671875" style="154" customWidth="1"/>
    <col min="3" max="4" width="11.21875" customWidth="1"/>
    <col min="5" max="6" width="10.109375" customWidth="1"/>
    <col min="7" max="7" width="11.6640625" customWidth="1"/>
    <col min="8" max="9" width="13" customWidth="1"/>
    <col min="10" max="11" width="10.109375" customWidth="1"/>
    <col min="12" max="12" width="14.109375" style="155" customWidth="1"/>
  </cols>
  <sheetData>
    <row r="1" spans="1:13" x14ac:dyDescent="0.25">
      <c r="A1" s="226" t="s">
        <v>160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27"/>
    </row>
    <row r="2" spans="1:13" ht="13.8" thickBot="1" x14ac:dyDescent="0.3">
      <c r="A2" s="231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3"/>
    </row>
    <row r="3" spans="1:13" ht="27" thickBot="1" x14ac:dyDescent="0.3">
      <c r="A3" s="182" t="s">
        <v>129</v>
      </c>
      <c r="B3" s="183" t="s">
        <v>130</v>
      </c>
      <c r="C3" s="184" t="s">
        <v>34</v>
      </c>
      <c r="D3" s="185" t="s">
        <v>36</v>
      </c>
      <c r="E3" s="186" t="s">
        <v>44</v>
      </c>
      <c r="F3" s="186" t="s">
        <v>131</v>
      </c>
      <c r="G3" s="186" t="s">
        <v>135</v>
      </c>
      <c r="H3" s="186" t="s">
        <v>136</v>
      </c>
      <c r="I3" s="187" t="s">
        <v>138</v>
      </c>
      <c r="J3" s="186" t="s">
        <v>140</v>
      </c>
      <c r="K3" s="188" t="s">
        <v>141</v>
      </c>
      <c r="L3" s="165" t="s">
        <v>163</v>
      </c>
    </row>
    <row r="4" spans="1:13" x14ac:dyDescent="0.25">
      <c r="A4" s="234">
        <v>20</v>
      </c>
      <c r="B4" s="158" t="s">
        <v>132</v>
      </c>
      <c r="C4" s="192"/>
      <c r="D4" s="195"/>
      <c r="E4" s="189" t="s">
        <v>142</v>
      </c>
      <c r="F4" s="189" t="s">
        <v>142</v>
      </c>
      <c r="G4" s="195"/>
      <c r="H4" s="195"/>
      <c r="I4" s="202"/>
      <c r="J4" s="202"/>
      <c r="K4" s="203"/>
      <c r="L4" s="207"/>
      <c r="M4" s="211"/>
    </row>
    <row r="5" spans="1:13" x14ac:dyDescent="0.25">
      <c r="A5" s="235"/>
      <c r="B5" s="159" t="s">
        <v>133</v>
      </c>
      <c r="C5" s="193"/>
      <c r="D5" s="196"/>
      <c r="E5" s="190" t="s">
        <v>142</v>
      </c>
      <c r="F5" s="190" t="s">
        <v>142</v>
      </c>
      <c r="G5" s="196"/>
      <c r="H5" s="196"/>
      <c r="I5" s="197"/>
      <c r="J5" s="197"/>
      <c r="K5" s="198"/>
      <c r="L5" s="208"/>
      <c r="M5" s="211"/>
    </row>
    <row r="6" spans="1:13" ht="13.8" thickBot="1" x14ac:dyDescent="0.3">
      <c r="A6" s="235"/>
      <c r="B6" s="160" t="s">
        <v>159</v>
      </c>
      <c r="C6" s="193"/>
      <c r="D6" s="190" t="s">
        <v>142</v>
      </c>
      <c r="E6" s="196"/>
      <c r="F6" s="196"/>
      <c r="G6" s="196"/>
      <c r="H6" s="196"/>
      <c r="I6" s="197"/>
      <c r="J6" s="197"/>
      <c r="K6" s="198"/>
      <c r="L6" s="208"/>
      <c r="M6" s="211"/>
    </row>
    <row r="7" spans="1:13" x14ac:dyDescent="0.25">
      <c r="A7" s="234">
        <v>24</v>
      </c>
      <c r="B7" s="158" t="s">
        <v>132</v>
      </c>
      <c r="C7" s="192"/>
      <c r="D7" s="195"/>
      <c r="E7" s="189" t="s">
        <v>142</v>
      </c>
      <c r="F7" s="189" t="s">
        <v>142</v>
      </c>
      <c r="G7" s="195"/>
      <c r="H7" s="195"/>
      <c r="I7" s="202"/>
      <c r="J7" s="202"/>
      <c r="K7" s="203"/>
      <c r="L7" s="207"/>
      <c r="M7" s="211"/>
    </row>
    <row r="8" spans="1:13" x14ac:dyDescent="0.25">
      <c r="A8" s="235"/>
      <c r="B8" s="159" t="s">
        <v>133</v>
      </c>
      <c r="C8" s="193"/>
      <c r="D8" s="196"/>
      <c r="E8" s="190" t="s">
        <v>142</v>
      </c>
      <c r="F8" s="190" t="s">
        <v>142</v>
      </c>
      <c r="G8" s="196"/>
      <c r="H8" s="196"/>
      <c r="I8" s="197"/>
      <c r="J8" s="197"/>
      <c r="K8" s="198"/>
      <c r="L8" s="208"/>
      <c r="M8" s="211"/>
    </row>
    <row r="9" spans="1:13" ht="13.8" thickBot="1" x14ac:dyDescent="0.3">
      <c r="A9" s="235"/>
      <c r="B9" s="160" t="s">
        <v>159</v>
      </c>
      <c r="C9" s="193"/>
      <c r="D9" s="190" t="s">
        <v>142</v>
      </c>
      <c r="E9" s="196"/>
      <c r="F9" s="196"/>
      <c r="G9" s="196"/>
      <c r="H9" s="196"/>
      <c r="I9" s="197"/>
      <c r="J9" s="197"/>
      <c r="K9" s="198"/>
      <c r="L9" s="208"/>
      <c r="M9" s="211"/>
    </row>
    <row r="10" spans="1:13" x14ac:dyDescent="0.25">
      <c r="A10" s="234">
        <v>30</v>
      </c>
      <c r="B10" s="158" t="s">
        <v>132</v>
      </c>
      <c r="C10" s="192"/>
      <c r="D10" s="195"/>
      <c r="E10" s="189" t="s">
        <v>142</v>
      </c>
      <c r="F10" s="189" t="s">
        <v>142</v>
      </c>
      <c r="G10" s="195"/>
      <c r="H10" s="195"/>
      <c r="I10" s="202"/>
      <c r="J10" s="202"/>
      <c r="K10" s="203"/>
      <c r="L10" s="207"/>
      <c r="M10" s="211"/>
    </row>
    <row r="11" spans="1:13" x14ac:dyDescent="0.25">
      <c r="A11" s="235"/>
      <c r="B11" s="159" t="s">
        <v>133</v>
      </c>
      <c r="C11" s="193"/>
      <c r="D11" s="196"/>
      <c r="E11" s="190" t="s">
        <v>142</v>
      </c>
      <c r="F11" s="190" t="s">
        <v>142</v>
      </c>
      <c r="G11" s="196"/>
      <c r="H11" s="196"/>
      <c r="I11" s="197"/>
      <c r="J11" s="197"/>
      <c r="K11" s="198"/>
      <c r="L11" s="208"/>
      <c r="M11" s="211"/>
    </row>
    <row r="12" spans="1:13" ht="13.8" thickBot="1" x14ac:dyDescent="0.3">
      <c r="A12" s="236"/>
      <c r="B12" s="162" t="s">
        <v>159</v>
      </c>
      <c r="C12" s="194"/>
      <c r="D12" s="191" t="s">
        <v>142</v>
      </c>
      <c r="E12" s="199"/>
      <c r="F12" s="199"/>
      <c r="G12" s="199"/>
      <c r="H12" s="199"/>
      <c r="I12" s="200"/>
      <c r="J12" s="200"/>
      <c r="K12" s="201"/>
      <c r="L12" s="209"/>
      <c r="M12" s="211"/>
    </row>
    <row r="13" spans="1:13" x14ac:dyDescent="0.25">
      <c r="A13" s="11"/>
      <c r="B13" s="170"/>
      <c r="C13" s="11"/>
      <c r="D13" s="11"/>
      <c r="E13" s="11"/>
      <c r="F13" s="11"/>
      <c r="G13" s="11"/>
      <c r="H13" s="11"/>
      <c r="I13" s="11"/>
      <c r="J13" s="11"/>
      <c r="K13" s="11"/>
    </row>
    <row r="14" spans="1:13" ht="13.8" thickBot="1" x14ac:dyDescent="0.3">
      <c r="A14" s="11"/>
      <c r="B14" s="170"/>
      <c r="C14" s="11"/>
      <c r="D14" s="11"/>
      <c r="E14" s="11"/>
      <c r="F14" s="11"/>
      <c r="G14" s="11"/>
      <c r="H14" s="11"/>
      <c r="I14" s="11"/>
      <c r="J14" s="11"/>
      <c r="K14" s="11"/>
    </row>
    <row r="15" spans="1:13" x14ac:dyDescent="0.25">
      <c r="A15" s="226" t="s">
        <v>161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27"/>
    </row>
    <row r="16" spans="1:13" ht="13.8" thickBot="1" x14ac:dyDescent="0.3">
      <c r="A16" s="231"/>
      <c r="B16" s="232"/>
      <c r="C16" s="232"/>
      <c r="D16" s="232"/>
      <c r="E16" s="232"/>
      <c r="F16" s="232"/>
      <c r="G16" s="232"/>
      <c r="H16" s="232"/>
      <c r="I16" s="232"/>
      <c r="J16" s="232"/>
      <c r="K16" s="232"/>
      <c r="L16" s="233"/>
    </row>
    <row r="17" spans="1:13" ht="27" thickBot="1" x14ac:dyDescent="0.3">
      <c r="A17" s="182" t="s">
        <v>129</v>
      </c>
      <c r="B17" s="183" t="s">
        <v>130</v>
      </c>
      <c r="C17" s="184" t="s">
        <v>34</v>
      </c>
      <c r="D17" s="185" t="s">
        <v>36</v>
      </c>
      <c r="E17" s="186" t="s">
        <v>44</v>
      </c>
      <c r="F17" s="186" t="s">
        <v>131</v>
      </c>
      <c r="G17" s="186" t="s">
        <v>135</v>
      </c>
      <c r="H17" s="186" t="s">
        <v>136</v>
      </c>
      <c r="I17" s="187" t="s">
        <v>138</v>
      </c>
      <c r="J17" s="186" t="s">
        <v>140</v>
      </c>
      <c r="K17" s="188" t="s">
        <v>141</v>
      </c>
      <c r="L17" s="204" t="s">
        <v>164</v>
      </c>
    </row>
    <row r="18" spans="1:13" x14ac:dyDescent="0.25">
      <c r="A18" s="234">
        <v>20</v>
      </c>
      <c r="B18" s="158" t="s">
        <v>132</v>
      </c>
      <c r="C18" s="192"/>
      <c r="D18" s="195"/>
      <c r="E18" s="189" t="s">
        <v>142</v>
      </c>
      <c r="F18" s="189" t="s">
        <v>142</v>
      </c>
      <c r="G18" s="195"/>
      <c r="H18" s="195"/>
      <c r="I18" s="202"/>
      <c r="J18" s="202"/>
      <c r="K18" s="202"/>
      <c r="L18" s="207"/>
      <c r="M18" s="210"/>
    </row>
    <row r="19" spans="1:13" x14ac:dyDescent="0.25">
      <c r="A19" s="235"/>
      <c r="B19" s="159" t="s">
        <v>133</v>
      </c>
      <c r="C19" s="193"/>
      <c r="D19" s="196"/>
      <c r="E19" s="190" t="s">
        <v>142</v>
      </c>
      <c r="F19" s="190" t="s">
        <v>142</v>
      </c>
      <c r="G19" s="196"/>
      <c r="H19" s="196"/>
      <c r="I19" s="197"/>
      <c r="J19" s="197"/>
      <c r="K19" s="197"/>
      <c r="L19" s="208"/>
      <c r="M19" s="210"/>
    </row>
    <row r="20" spans="1:13" ht="13.8" thickBot="1" x14ac:dyDescent="0.3">
      <c r="A20" s="235"/>
      <c r="B20" s="160" t="s">
        <v>159</v>
      </c>
      <c r="C20" s="193"/>
      <c r="D20" s="190" t="s">
        <v>142</v>
      </c>
      <c r="E20" s="196"/>
      <c r="F20" s="196"/>
      <c r="G20" s="196"/>
      <c r="H20" s="196"/>
      <c r="I20" s="197"/>
      <c r="J20" s="197"/>
      <c r="K20" s="197"/>
      <c r="L20" s="208"/>
      <c r="M20" s="210"/>
    </row>
    <row r="21" spans="1:13" x14ac:dyDescent="0.25">
      <c r="A21" s="234">
        <v>24</v>
      </c>
      <c r="B21" s="158" t="s">
        <v>132</v>
      </c>
      <c r="C21" s="192"/>
      <c r="D21" s="195"/>
      <c r="E21" s="189" t="s">
        <v>142</v>
      </c>
      <c r="F21" s="189" t="s">
        <v>142</v>
      </c>
      <c r="G21" s="195"/>
      <c r="H21" s="195"/>
      <c r="I21" s="202"/>
      <c r="J21" s="202"/>
      <c r="K21" s="202"/>
      <c r="L21" s="207"/>
      <c r="M21" s="210"/>
    </row>
    <row r="22" spans="1:13" x14ac:dyDescent="0.25">
      <c r="A22" s="235"/>
      <c r="B22" s="159" t="s">
        <v>133</v>
      </c>
      <c r="C22" s="193"/>
      <c r="D22" s="196"/>
      <c r="E22" s="190" t="s">
        <v>142</v>
      </c>
      <c r="F22" s="190" t="s">
        <v>142</v>
      </c>
      <c r="G22" s="196"/>
      <c r="H22" s="196"/>
      <c r="I22" s="197"/>
      <c r="J22" s="197"/>
      <c r="K22" s="197"/>
      <c r="L22" s="208"/>
      <c r="M22" s="210"/>
    </row>
    <row r="23" spans="1:13" ht="13.8" thickBot="1" x14ac:dyDescent="0.3">
      <c r="A23" s="235"/>
      <c r="B23" s="160" t="s">
        <v>159</v>
      </c>
      <c r="C23" s="193"/>
      <c r="D23" s="190" t="s">
        <v>142</v>
      </c>
      <c r="E23" s="196"/>
      <c r="F23" s="196"/>
      <c r="G23" s="196"/>
      <c r="H23" s="196"/>
      <c r="I23" s="197"/>
      <c r="J23" s="197"/>
      <c r="K23" s="197"/>
      <c r="L23" s="208"/>
      <c r="M23" s="210"/>
    </row>
    <row r="24" spans="1:13" x14ac:dyDescent="0.25">
      <c r="A24" s="234">
        <v>30</v>
      </c>
      <c r="B24" s="158" t="s">
        <v>132</v>
      </c>
      <c r="C24" s="192"/>
      <c r="D24" s="195"/>
      <c r="E24" s="189" t="s">
        <v>142</v>
      </c>
      <c r="F24" s="189" t="s">
        <v>142</v>
      </c>
      <c r="G24" s="195"/>
      <c r="H24" s="195"/>
      <c r="I24" s="202"/>
      <c r="J24" s="202"/>
      <c r="K24" s="202"/>
      <c r="L24" s="207"/>
      <c r="M24" s="210"/>
    </row>
    <row r="25" spans="1:13" x14ac:dyDescent="0.25">
      <c r="A25" s="235"/>
      <c r="B25" s="159" t="s">
        <v>133</v>
      </c>
      <c r="C25" s="193"/>
      <c r="D25" s="196"/>
      <c r="E25" s="190" t="s">
        <v>142</v>
      </c>
      <c r="F25" s="190" t="s">
        <v>142</v>
      </c>
      <c r="G25" s="196"/>
      <c r="H25" s="196"/>
      <c r="I25" s="197"/>
      <c r="J25" s="197"/>
      <c r="K25" s="197"/>
      <c r="L25" s="208"/>
      <c r="M25" s="210"/>
    </row>
    <row r="26" spans="1:13" ht="13.8" thickBot="1" x14ac:dyDescent="0.3">
      <c r="A26" s="236"/>
      <c r="B26" s="162" t="s">
        <v>159</v>
      </c>
      <c r="C26" s="194"/>
      <c r="D26" s="191" t="s">
        <v>142</v>
      </c>
      <c r="E26" s="199"/>
      <c r="F26" s="199"/>
      <c r="G26" s="199"/>
      <c r="H26" s="199"/>
      <c r="I26" s="200"/>
      <c r="J26" s="200"/>
      <c r="K26" s="200"/>
      <c r="L26" s="209"/>
      <c r="M26" s="210"/>
    </row>
    <row r="27" spans="1:13" x14ac:dyDescent="0.25">
      <c r="A27" s="11"/>
      <c r="B27" s="170"/>
      <c r="C27" s="11"/>
      <c r="D27" s="11"/>
      <c r="E27" s="11"/>
      <c r="F27" s="11"/>
      <c r="G27" s="11"/>
      <c r="H27" s="11"/>
      <c r="I27" s="11"/>
      <c r="J27" s="11"/>
      <c r="K27" s="11"/>
    </row>
    <row r="28" spans="1:13" ht="13.8" thickBot="1" x14ac:dyDescent="0.3">
      <c r="A28" s="11"/>
      <c r="B28" s="170"/>
      <c r="C28" s="11"/>
      <c r="D28" s="11"/>
      <c r="E28" s="11"/>
      <c r="F28" s="11"/>
      <c r="G28" s="11"/>
      <c r="H28" s="11"/>
      <c r="I28" s="11"/>
      <c r="J28" s="11"/>
      <c r="K28" s="11"/>
    </row>
    <row r="29" spans="1:13" x14ac:dyDescent="0.25">
      <c r="A29" s="226" t="s">
        <v>162</v>
      </c>
      <c r="B29" s="230"/>
      <c r="C29" s="230"/>
      <c r="D29" s="230"/>
      <c r="E29" s="230"/>
      <c r="F29" s="230"/>
      <c r="G29" s="230"/>
      <c r="H29" s="230"/>
      <c r="I29" s="230"/>
      <c r="J29" s="230"/>
      <c r="K29" s="230"/>
      <c r="L29" s="227"/>
    </row>
    <row r="30" spans="1:13" ht="13.8" thickBot="1" x14ac:dyDescent="0.3">
      <c r="A30" s="231"/>
      <c r="B30" s="232"/>
      <c r="C30" s="232"/>
      <c r="D30" s="232"/>
      <c r="E30" s="232"/>
      <c r="F30" s="232"/>
      <c r="G30" s="232"/>
      <c r="H30" s="232"/>
      <c r="I30" s="232"/>
      <c r="J30" s="232"/>
      <c r="K30" s="232"/>
      <c r="L30" s="233"/>
    </row>
    <row r="31" spans="1:13" ht="43.8" customHeight="1" thickBot="1" x14ac:dyDescent="0.3">
      <c r="A31" s="182" t="s">
        <v>129</v>
      </c>
      <c r="B31" s="183" t="s">
        <v>130</v>
      </c>
      <c r="C31" s="184" t="s">
        <v>34</v>
      </c>
      <c r="D31" s="185" t="s">
        <v>36</v>
      </c>
      <c r="E31" s="186" t="s">
        <v>44</v>
      </c>
      <c r="F31" s="186" t="s">
        <v>131</v>
      </c>
      <c r="G31" s="186" t="s">
        <v>135</v>
      </c>
      <c r="H31" s="186" t="s">
        <v>136</v>
      </c>
      <c r="I31" s="187" t="s">
        <v>138</v>
      </c>
      <c r="J31" s="185" t="s">
        <v>147</v>
      </c>
      <c r="K31" s="188" t="s">
        <v>141</v>
      </c>
      <c r="L31" s="213" t="s">
        <v>166</v>
      </c>
      <c r="M31" s="212"/>
    </row>
    <row r="32" spans="1:13" x14ac:dyDescent="0.25">
      <c r="A32" s="234">
        <v>20</v>
      </c>
      <c r="B32" s="158" t="s">
        <v>132</v>
      </c>
      <c r="C32" s="192"/>
      <c r="D32" s="195"/>
      <c r="E32" s="189" t="s">
        <v>142</v>
      </c>
      <c r="F32" s="189" t="s">
        <v>142</v>
      </c>
      <c r="G32" s="195"/>
      <c r="H32" s="195"/>
      <c r="I32" s="202"/>
      <c r="J32" s="202"/>
      <c r="K32" s="203"/>
      <c r="L32" s="207"/>
    </row>
    <row r="33" spans="1:12" x14ac:dyDescent="0.25">
      <c r="A33" s="235"/>
      <c r="B33" s="159" t="s">
        <v>133</v>
      </c>
      <c r="C33" s="193"/>
      <c r="D33" s="196"/>
      <c r="E33" s="190" t="s">
        <v>142</v>
      </c>
      <c r="F33" s="190" t="s">
        <v>142</v>
      </c>
      <c r="G33" s="196"/>
      <c r="H33" s="196"/>
      <c r="I33" s="197"/>
      <c r="J33" s="197"/>
      <c r="K33" s="198"/>
      <c r="L33" s="208"/>
    </row>
    <row r="34" spans="1:12" ht="13.8" thickBot="1" x14ac:dyDescent="0.3">
      <c r="A34" s="235"/>
      <c r="B34" s="160" t="s">
        <v>159</v>
      </c>
      <c r="C34" s="193"/>
      <c r="D34" s="190" t="s">
        <v>142</v>
      </c>
      <c r="E34" s="196"/>
      <c r="F34" s="196"/>
      <c r="G34" s="196"/>
      <c r="H34" s="196"/>
      <c r="I34" s="197"/>
      <c r="J34" s="197"/>
      <c r="K34" s="198"/>
      <c r="L34" s="208"/>
    </row>
    <row r="35" spans="1:12" x14ac:dyDescent="0.25">
      <c r="A35" s="234">
        <v>24</v>
      </c>
      <c r="B35" s="158" t="s">
        <v>132</v>
      </c>
      <c r="C35" s="192"/>
      <c r="D35" s="195"/>
      <c r="E35" s="189" t="s">
        <v>142</v>
      </c>
      <c r="F35" s="189" t="s">
        <v>142</v>
      </c>
      <c r="G35" s="195"/>
      <c r="H35" s="195"/>
      <c r="I35" s="202"/>
      <c r="J35" s="202"/>
      <c r="K35" s="203"/>
      <c r="L35" s="207"/>
    </row>
    <row r="36" spans="1:12" x14ac:dyDescent="0.25">
      <c r="A36" s="235"/>
      <c r="B36" s="159" t="s">
        <v>133</v>
      </c>
      <c r="C36" s="193"/>
      <c r="D36" s="196"/>
      <c r="E36" s="190" t="s">
        <v>142</v>
      </c>
      <c r="F36" s="190" t="s">
        <v>142</v>
      </c>
      <c r="G36" s="196"/>
      <c r="H36" s="196"/>
      <c r="I36" s="197"/>
      <c r="J36" s="197"/>
      <c r="K36" s="198"/>
      <c r="L36" s="208"/>
    </row>
    <row r="37" spans="1:12" ht="13.8" thickBot="1" x14ac:dyDescent="0.3">
      <c r="A37" s="235"/>
      <c r="B37" s="160" t="s">
        <v>159</v>
      </c>
      <c r="C37" s="193"/>
      <c r="D37" s="190" t="s">
        <v>142</v>
      </c>
      <c r="E37" s="196"/>
      <c r="F37" s="196"/>
      <c r="G37" s="196"/>
      <c r="H37" s="196"/>
      <c r="I37" s="197"/>
      <c r="J37" s="197"/>
      <c r="K37" s="198"/>
      <c r="L37" s="208"/>
    </row>
    <row r="38" spans="1:12" x14ac:dyDescent="0.25">
      <c r="A38" s="234">
        <v>30</v>
      </c>
      <c r="B38" s="158" t="s">
        <v>132</v>
      </c>
      <c r="C38" s="192"/>
      <c r="D38" s="195"/>
      <c r="E38" s="189" t="s">
        <v>142</v>
      </c>
      <c r="F38" s="189" t="s">
        <v>142</v>
      </c>
      <c r="G38" s="195"/>
      <c r="H38" s="195"/>
      <c r="I38" s="202"/>
      <c r="J38" s="202"/>
      <c r="K38" s="203"/>
      <c r="L38" s="207"/>
    </row>
    <row r="39" spans="1:12" x14ac:dyDescent="0.25">
      <c r="A39" s="235"/>
      <c r="B39" s="159" t="s">
        <v>133</v>
      </c>
      <c r="C39" s="193"/>
      <c r="D39" s="196"/>
      <c r="E39" s="190" t="s">
        <v>142</v>
      </c>
      <c r="F39" s="190" t="s">
        <v>142</v>
      </c>
      <c r="G39" s="196"/>
      <c r="H39" s="196"/>
      <c r="I39" s="197"/>
      <c r="J39" s="197"/>
      <c r="K39" s="198"/>
      <c r="L39" s="208"/>
    </row>
    <row r="40" spans="1:12" ht="13.8" thickBot="1" x14ac:dyDescent="0.3">
      <c r="A40" s="236"/>
      <c r="B40" s="162" t="s">
        <v>159</v>
      </c>
      <c r="C40" s="194"/>
      <c r="D40" s="191" t="s">
        <v>142</v>
      </c>
      <c r="E40" s="199"/>
      <c r="F40" s="199"/>
      <c r="G40" s="199"/>
      <c r="H40" s="199"/>
      <c r="I40" s="200"/>
      <c r="J40" s="200"/>
      <c r="K40" s="201"/>
      <c r="L40" s="209"/>
    </row>
    <row r="41" spans="1:12" x14ac:dyDescent="0.25">
      <c r="A41" s="11"/>
      <c r="B41" s="170"/>
      <c r="C41" s="11"/>
      <c r="D41" s="11"/>
      <c r="E41" s="11"/>
      <c r="F41" s="11"/>
      <c r="G41" s="11"/>
      <c r="H41" s="11"/>
      <c r="I41" s="11"/>
      <c r="J41" s="11"/>
      <c r="K41" s="11"/>
    </row>
    <row r="42" spans="1:12" ht="13.8" thickBot="1" x14ac:dyDescent="0.3">
      <c r="A42" s="11"/>
      <c r="B42" s="170"/>
      <c r="C42" s="11"/>
      <c r="D42" s="11"/>
      <c r="E42" s="11"/>
      <c r="F42" s="11"/>
      <c r="G42" s="11"/>
      <c r="H42" s="11"/>
      <c r="I42" s="11"/>
      <c r="J42" s="11"/>
      <c r="K42" s="11"/>
    </row>
    <row r="43" spans="1:12" x14ac:dyDescent="0.25">
      <c r="A43" s="226" t="s">
        <v>174</v>
      </c>
      <c r="B43" s="227"/>
      <c r="C43" s="11"/>
      <c r="D43" s="11"/>
      <c r="E43" s="11"/>
      <c r="F43" s="11"/>
      <c r="G43" s="11"/>
      <c r="H43" s="11"/>
      <c r="I43" s="11"/>
      <c r="J43" s="11"/>
      <c r="K43" s="11"/>
    </row>
    <row r="44" spans="1:12" ht="13.8" thickBot="1" x14ac:dyDescent="0.3">
      <c r="A44" s="228"/>
      <c r="B44" s="229"/>
      <c r="C44" s="11"/>
      <c r="D44" s="11"/>
      <c r="E44" s="11"/>
      <c r="F44" s="11"/>
      <c r="G44" s="11"/>
      <c r="H44" s="11"/>
      <c r="I44" s="11"/>
      <c r="J44" s="11"/>
      <c r="K44" s="11"/>
    </row>
    <row r="45" spans="1:12" x14ac:dyDescent="0.25">
      <c r="A45" s="214" t="s">
        <v>175</v>
      </c>
      <c r="B45" s="205"/>
      <c r="C45" s="11"/>
      <c r="D45" s="11"/>
      <c r="E45" s="11"/>
      <c r="F45" s="11"/>
      <c r="G45" s="11"/>
      <c r="H45" s="11"/>
      <c r="I45" s="11"/>
      <c r="J45" s="11"/>
      <c r="K45" s="11"/>
    </row>
    <row r="46" spans="1:12" ht="13.8" thickBot="1" x14ac:dyDescent="0.3">
      <c r="A46" s="215" t="s">
        <v>176</v>
      </c>
      <c r="B46" s="206"/>
      <c r="C46" s="11"/>
      <c r="D46" s="11"/>
      <c r="E46" s="11"/>
      <c r="F46" s="11"/>
      <c r="G46" s="11"/>
      <c r="H46" s="11"/>
      <c r="I46" s="11"/>
      <c r="J46" s="11"/>
      <c r="K46" s="11"/>
    </row>
    <row r="47" spans="1:12" x14ac:dyDescent="0.25">
      <c r="A47" s="11"/>
      <c r="B47" s="170"/>
      <c r="C47" s="11"/>
      <c r="D47" s="11"/>
      <c r="E47" s="11"/>
      <c r="F47" s="11"/>
      <c r="G47" s="11"/>
      <c r="H47" s="11"/>
      <c r="I47" s="11"/>
      <c r="J47" s="11"/>
      <c r="K47" s="11"/>
    </row>
    <row r="48" spans="1:12" s="155" customFormat="1" x14ac:dyDescent="0.25">
      <c r="A48" s="172"/>
      <c r="B48" s="173" t="s">
        <v>134</v>
      </c>
      <c r="C48" s="174"/>
      <c r="D48" s="174"/>
      <c r="E48" s="11"/>
      <c r="F48" s="11"/>
      <c r="G48" s="11"/>
      <c r="H48" s="11"/>
      <c r="I48" s="11"/>
      <c r="J48" s="11"/>
      <c r="K48" s="11"/>
    </row>
    <row r="49" spans="1:12" s="155" customFormat="1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</row>
    <row r="50" spans="1:12" x14ac:dyDescent="0.25">
      <c r="A50" s="11"/>
      <c r="B50" s="170"/>
      <c r="C50" s="11"/>
      <c r="D50" s="11"/>
      <c r="E50" s="11"/>
      <c r="F50" s="11"/>
      <c r="G50" s="11"/>
      <c r="H50" s="11"/>
      <c r="I50" s="11"/>
      <c r="J50" s="11"/>
      <c r="K50" s="11"/>
    </row>
    <row r="51" spans="1:12" s="155" customFormat="1" x14ac:dyDescent="0.25">
      <c r="A51" s="11" t="s">
        <v>137</v>
      </c>
      <c r="B51" s="170"/>
      <c r="C51" s="181"/>
      <c r="D51" s="181"/>
      <c r="E51" s="181"/>
      <c r="F51" s="181"/>
      <c r="G51" s="181"/>
      <c r="H51" s="181"/>
      <c r="I51" s="32"/>
      <c r="J51" s="32"/>
      <c r="K51" s="32"/>
    </row>
    <row r="52" spans="1:12" s="155" customFormat="1" x14ac:dyDescent="0.25">
      <c r="A52" s="11" t="s">
        <v>7</v>
      </c>
      <c r="B52" s="170"/>
      <c r="C52" s="181"/>
      <c r="D52" s="181"/>
      <c r="E52" s="181"/>
      <c r="F52" s="181"/>
      <c r="G52" s="181"/>
      <c r="H52" s="181"/>
      <c r="I52" s="32"/>
      <c r="J52" s="32"/>
      <c r="K52" s="32"/>
    </row>
    <row r="53" spans="1:12" s="155" customFormat="1" x14ac:dyDescent="0.25">
      <c r="A53" s="11" t="s">
        <v>8</v>
      </c>
      <c r="B53" s="170"/>
      <c r="C53" s="181"/>
      <c r="D53" s="181"/>
      <c r="E53" s="181"/>
      <c r="F53" s="181"/>
      <c r="G53" s="181"/>
      <c r="H53" s="181"/>
      <c r="I53" s="32"/>
      <c r="J53" s="32"/>
      <c r="K53" s="32"/>
    </row>
    <row r="54" spans="1:12" s="155" customFormat="1" x14ac:dyDescent="0.25">
      <c r="A54" s="11" t="s">
        <v>139</v>
      </c>
      <c r="B54" s="170"/>
      <c r="C54" s="181"/>
      <c r="D54" s="181"/>
      <c r="E54" s="181"/>
      <c r="F54" s="181"/>
      <c r="G54" s="181"/>
      <c r="H54" s="181"/>
      <c r="I54" s="32"/>
      <c r="J54" s="32"/>
      <c r="K54" s="32"/>
    </row>
    <row r="55" spans="1:12" x14ac:dyDescent="0.25">
      <c r="A55" s="225" t="s">
        <v>179</v>
      </c>
      <c r="B55" s="170"/>
      <c r="C55" s="181"/>
      <c r="D55" s="181"/>
      <c r="E55" s="181"/>
      <c r="F55" s="181"/>
      <c r="G55" s="181"/>
      <c r="H55" s="181"/>
      <c r="I55" s="11"/>
      <c r="J55" s="11"/>
      <c r="K55" s="11"/>
    </row>
    <row r="56" spans="1:12" s="154" customFormat="1" x14ac:dyDescent="0.25">
      <c r="A56" s="225" t="s">
        <v>178</v>
      </c>
      <c r="B56" s="170"/>
      <c r="C56" s="181"/>
      <c r="D56" s="181"/>
      <c r="E56" s="181"/>
      <c r="F56" s="181"/>
      <c r="G56" s="181"/>
      <c r="H56" s="181"/>
      <c r="I56" s="11"/>
      <c r="J56" s="11"/>
      <c r="K56" s="11"/>
      <c r="L56" s="155"/>
    </row>
  </sheetData>
  <mergeCells count="13">
    <mergeCell ref="A4:A6"/>
    <mergeCell ref="A7:A9"/>
    <mergeCell ref="A10:A12"/>
    <mergeCell ref="A1:L2"/>
    <mergeCell ref="A15:L16"/>
    <mergeCell ref="A43:B44"/>
    <mergeCell ref="A35:A37"/>
    <mergeCell ref="A38:A40"/>
    <mergeCell ref="A18:A20"/>
    <mergeCell ref="A21:A23"/>
    <mergeCell ref="A24:A26"/>
    <mergeCell ref="A32:A34"/>
    <mergeCell ref="A29:L30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77" orientation="landscape" horizontalDpi="300" r:id="rId1"/>
  <headerFooter alignWithMargins="0">
    <oddHeader>&amp;LGara per l’affidamento della fornitura di angiografi fissi, dispositivi opzionali, servizi connessi ed opzionali&amp;RID 1857 - Lotto 3</oddHeader>
    <oddFooter>&amp;LClassificazione del documento: Consip Public&amp;CAllegato 4 A bis - Moduli Registrazione parametri&amp;R&amp;P di &amp;N</oddFooter>
  </headerFooter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1</vt:i4>
      </vt:variant>
    </vt:vector>
  </HeadingPairs>
  <TitlesOfParts>
    <vt:vector size="7" baseType="lpstr">
      <vt:lpstr>Prove NS</vt:lpstr>
      <vt:lpstr>Radioprotezione RX</vt:lpstr>
      <vt:lpstr>Prove AS</vt:lpstr>
      <vt:lpstr>Prove NP</vt:lpstr>
      <vt:lpstr>Prove AP</vt:lpstr>
      <vt:lpstr>Prove C</vt:lpstr>
      <vt:lpstr>'Prove NS'!Area_stampa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2017-09-12T12:59:30Z</cp:lastPrinted>
  <dcterms:created xsi:type="dcterms:W3CDTF">1997-10-15T07:18:25Z</dcterms:created>
  <dcterms:modified xsi:type="dcterms:W3CDTF">2017-09-12T13:11:32Z</dcterms:modified>
</cp:coreProperties>
</file>