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7155" tabRatio="579" activeTab="1"/>
  </bookViews>
  <sheets>
    <sheet name="Modalità di utilizzo" sheetId="3" r:id="rId1"/>
    <sheet name="Servizi realizzativi e Sintesi" sheetId="1" r:id="rId2"/>
    <sheet name="Gestione del Portafoglio" sheetId="2" r:id="rId3"/>
  </sheets>
  <definedNames>
    <definedName name="_xlnm.Print_Area" localSheetId="2">'Gestione del Portafoglio'!$A$2:$H$39</definedName>
    <definedName name="_xlnm.Print_Area" localSheetId="1">'Servizi realizzativi e Sintesi'!$A$1:$H$95</definedName>
  </definedNames>
  <calcPr calcId="145621"/>
</workbook>
</file>

<file path=xl/calcChain.xml><?xml version="1.0" encoding="utf-8"?>
<calcChain xmlns="http://schemas.openxmlformats.org/spreadsheetml/2006/main">
  <c r="D45" i="1" l="1"/>
  <c r="E63" i="1" l="1"/>
  <c r="E25" i="2" l="1"/>
  <c r="D25" i="2"/>
  <c r="G25" i="2" l="1"/>
  <c r="H25" i="2" s="1"/>
  <c r="F92" i="1" s="1"/>
  <c r="D37" i="1"/>
  <c r="D35" i="1"/>
  <c r="E35" i="2" l="1"/>
  <c r="D35" i="2"/>
  <c r="E20" i="2"/>
  <c r="D20" i="2"/>
  <c r="E19" i="2"/>
  <c r="D19" i="2"/>
  <c r="E12" i="2"/>
  <c r="D12" i="2"/>
  <c r="E3" i="2"/>
  <c r="D3" i="2"/>
  <c r="E70" i="1"/>
  <c r="D70" i="1"/>
  <c r="D63" i="1"/>
  <c r="G63" i="1" s="1"/>
  <c r="H63" i="1" s="1"/>
  <c r="F86" i="1" s="1"/>
  <c r="E54" i="1"/>
  <c r="D54" i="1"/>
  <c r="G54" i="1" s="1"/>
  <c r="H54" i="1" s="1"/>
  <c r="F85" i="1" s="1"/>
  <c r="E45" i="1"/>
  <c r="G45" i="1" s="1"/>
  <c r="H45" i="1" s="1"/>
  <c r="F84" i="1" s="1"/>
  <c r="E37" i="1"/>
  <c r="G37" i="1" s="1"/>
  <c r="H37" i="1" s="1"/>
  <c r="F83" i="1" s="1"/>
  <c r="E5" i="1"/>
  <c r="E6" i="1"/>
  <c r="E7" i="1"/>
  <c r="E8" i="1"/>
  <c r="E9" i="1"/>
  <c r="E10" i="1"/>
  <c r="E11" i="1"/>
  <c r="E12" i="1"/>
  <c r="E13" i="1"/>
  <c r="E14" i="1"/>
  <c r="E15" i="1"/>
  <c r="E16" i="1"/>
  <c r="E17" i="1"/>
  <c r="E18" i="1"/>
  <c r="E19" i="1"/>
  <c r="E20" i="1"/>
  <c r="E21" i="1"/>
  <c r="E22" i="1"/>
  <c r="E23" i="1"/>
  <c r="E24" i="1"/>
  <c r="E25" i="1"/>
  <c r="E26" i="1"/>
  <c r="E27" i="1"/>
  <c r="E28" i="1"/>
  <c r="E29" i="1"/>
  <c r="E30" i="1"/>
  <c r="G70" i="1" l="1"/>
  <c r="H70" i="1" s="1"/>
  <c r="F87" i="1" s="1"/>
  <c r="G3" i="2"/>
  <c r="H3" i="2" s="1"/>
  <c r="G12" i="2"/>
  <c r="H12" i="2" s="1"/>
  <c r="G19" i="2"/>
  <c r="H19" i="2" s="1"/>
  <c r="G20" i="2"/>
  <c r="H20" i="2" s="1"/>
  <c r="F91" i="1" s="1"/>
  <c r="G35" i="2"/>
  <c r="H35" i="2" s="1"/>
  <c r="F89" i="1"/>
  <c r="F88" i="1"/>
  <c r="F90" i="1"/>
  <c r="F93" i="1"/>
  <c r="E82" i="1"/>
  <c r="B82" i="1"/>
  <c r="E35" i="1"/>
  <c r="G35" i="1" s="1"/>
  <c r="H35" i="1" s="1"/>
  <c r="F82" i="1" s="1"/>
  <c r="E85" i="1" l="1"/>
  <c r="E84" i="1"/>
  <c r="E83" i="1"/>
  <c r="E4" i="1"/>
  <c r="D82" i="1" l="1"/>
  <c r="D93" i="1" l="1"/>
  <c r="D89" i="1"/>
  <c r="E93" i="1"/>
  <c r="I93" i="1" s="1"/>
  <c r="E92" i="1"/>
  <c r="I92" i="1" s="1"/>
  <c r="E91" i="1"/>
  <c r="E90" i="1"/>
  <c r="E89" i="1"/>
  <c r="E88" i="1"/>
  <c r="E87" i="1"/>
  <c r="C87" i="1"/>
  <c r="B87" i="1"/>
  <c r="E86" i="1"/>
  <c r="C86" i="1"/>
  <c r="B86" i="1"/>
  <c r="C85" i="1"/>
  <c r="B85" i="1"/>
  <c r="C84" i="1"/>
  <c r="B84" i="1"/>
  <c r="B83" i="1"/>
  <c r="E94" i="1" l="1"/>
  <c r="D85" i="1"/>
  <c r="D87" i="1"/>
  <c r="I88" i="1"/>
  <c r="D91" i="1"/>
  <c r="D88" i="1"/>
  <c r="D90" i="1"/>
  <c r="D92" i="1"/>
  <c r="D84" i="1" l="1"/>
  <c r="D86" i="1"/>
  <c r="D83" i="1"/>
  <c r="F94" i="1" s="1"/>
</calcChain>
</file>

<file path=xl/sharedStrings.xml><?xml version="1.0" encoding="utf-8"?>
<sst xmlns="http://schemas.openxmlformats.org/spreadsheetml/2006/main" count="195" uniqueCount="103">
  <si>
    <t>Figura professionale</t>
  </si>
  <si>
    <t>Analista Funzionale</t>
  </si>
  <si>
    <t>Analista Programmatore</t>
  </si>
  <si>
    <t>Specialista di tematica</t>
  </si>
  <si>
    <t>Programmatore</t>
  </si>
  <si>
    <t>Specialista di tecnologia/prodotto senior</t>
  </si>
  <si>
    <t>Grafico Web</t>
  </si>
  <si>
    <t>Operatore Multimediale</t>
  </si>
  <si>
    <t>Servizio</t>
  </si>
  <si>
    <t>Prezzo unitario base d'asta</t>
  </si>
  <si>
    <t>Specialista di tecnologia/prodotto</t>
  </si>
  <si>
    <t>Sistemista</t>
  </si>
  <si>
    <t>Specialista di pacchetto</t>
  </si>
  <si>
    <t>Test specialist</t>
  </si>
  <si>
    <t>Operatore di Publishing</t>
  </si>
  <si>
    <t>Architetto applicativo</t>
  </si>
  <si>
    <t>Test Specialist</t>
  </si>
  <si>
    <t xml:space="preserve">Peso % sul totale del Lotto </t>
  </si>
  <si>
    <t>Servizi Realizzativi</t>
  </si>
  <si>
    <r>
      <t>A.2)</t>
    </r>
    <r>
      <rPr>
        <sz val="11"/>
        <color indexed="18"/>
        <rFont val="Arial"/>
        <family val="2"/>
      </rPr>
      <t xml:space="preserve"> Progettazione, sviluppo, Mev  Gestionale GGPP </t>
    </r>
    <r>
      <rPr>
        <b/>
        <sz val="11"/>
        <color indexed="18"/>
        <rFont val="Arial"/>
        <family val="2"/>
      </rPr>
      <t>Ciclo Intero</t>
    </r>
  </si>
  <si>
    <t>Mix medio CT AQ</t>
  </si>
  <si>
    <t>Servizi di gestione portafoglio applicativo</t>
  </si>
  <si>
    <t>Operatore Data Entry</t>
  </si>
  <si>
    <t>Data Base Administrator</t>
  </si>
  <si>
    <t>bda</t>
  </si>
  <si>
    <t>tariffa media offerta</t>
  </si>
  <si>
    <t>Content Manager</t>
  </si>
  <si>
    <t>Demand manager</t>
  </si>
  <si>
    <t>System Integrator</t>
  </si>
  <si>
    <t>Data Scientist</t>
  </si>
  <si>
    <t>Architetto Applicativo</t>
  </si>
  <si>
    <t>canone per PF affidato</t>
  </si>
  <si>
    <t>metrica</t>
  </si>
  <si>
    <t>Specialista di Tecnologia/Prodotto</t>
  </si>
  <si>
    <t>ribasso</t>
  </si>
  <si>
    <t>Gestione del Portafoglio Applicativo</t>
  </si>
  <si>
    <t>ribasso pesato</t>
  </si>
  <si>
    <t>ribasso assoluto</t>
  </si>
  <si>
    <t>ribasso pesato lotto</t>
  </si>
  <si>
    <t>Analista di organizzazione e processi</t>
  </si>
  <si>
    <t>Responsabile di progetto applicativo</t>
  </si>
  <si>
    <t>Business Intelligence Expert</t>
  </si>
  <si>
    <t>Progettista DW/BI</t>
  </si>
  <si>
    <t>Visual Web Designer</t>
  </si>
  <si>
    <t>Servizi Realizzativi in GG/PP</t>
  </si>
  <si>
    <t>Servizi Realizzativi in PF (ADD ciclo completo)</t>
  </si>
  <si>
    <t>Consulente Esperto di Organizzazione e Processi</t>
  </si>
  <si>
    <t>Errore bloccante</t>
  </si>
  <si>
    <t>Prezzo unitario offerto
 (max 2 decimali)</t>
  </si>
  <si>
    <t>peso</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</si>
  <si>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</si>
  <si>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</si>
  <si>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</si>
  <si>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</si>
  <si>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</si>
  <si>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Il Modello presente nella scheda "Modello di Offerta Economica" contiene una funzione volta a calcolare il ribasso medio ponderato del lotto quale sommatoria dei ribassi medi ponderati per servizio/attività richiesti nella documentazione di AQ. Le tariffe unitarie per servizio/attività sono la risultante delle tariffe unitarie offerte per singolo elemento di costo (singola tariffa professionale, canone di correttiva per singolo PF, tariffa omnicomprensiva per PF ADD ciclo completo)  moltiplicati per i mix indicati dalla documentazione di gara per ciascun servizio/attività richiesto.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</si>
  <si>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</si>
  <si>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</si>
  <si>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A.1) Progettazione e sviluppo PF ADD Ciclo Intero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</si>
  <si>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</si>
  <si>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</si>
  <si>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</si>
  <si>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</si>
  <si>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</si>
  <si>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 xml:space="preserve">• Prezzo unitario offerto del servizio/attività : </t>
  </si>
  <si>
    <t>Operatore data entry</t>
  </si>
  <si>
    <t>Demand Manager</t>
  </si>
  <si>
    <t>canone correttiva per 1 PF affidato al servizio mensilmente</t>
  </si>
  <si>
    <t>A.3) Progettazione, sviluppo, Mev  Conoscitivo GGPP Ciclo intero</t>
  </si>
  <si>
    <t>A.4) Progettazione, sviluppo, Mev  Web GGPP Ciclo intero</t>
  </si>
  <si>
    <t xml:space="preserve">A.5) manutenzione adeguativa </t>
  </si>
  <si>
    <t xml:space="preserve">A.6) personalizzazione e parametrizzazioni </t>
  </si>
  <si>
    <t>Lotto 1 e 2</t>
  </si>
  <si>
    <t>B.1) Gestione applicativi e basi dati</t>
  </si>
  <si>
    <t>B.2) Gestione dei contenuti di Siti, Portali e canali Web</t>
  </si>
  <si>
    <t>C.1) Manutenzione correttiva a canone</t>
  </si>
  <si>
    <t>C.2) Manutenzione correttiva ad intervento</t>
  </si>
  <si>
    <t>D) Servizi Tecnico - Specialistici</t>
  </si>
  <si>
    <t>E) Servizi di Supporto</t>
  </si>
  <si>
    <t>totale</t>
  </si>
  <si>
    <t>Tariffa omnicomprensiva per 1 PF ADD ciclo completo</t>
  </si>
  <si>
    <t>Elementi Unitari di Costo</t>
  </si>
  <si>
    <t>Giorno Persona per
profilo professionale</t>
  </si>
  <si>
    <t>peso "w"</t>
  </si>
  <si>
    <t>SEZIONE 2: Tariffe unitarie ponderate per servizio/attività previsti per i servizi realizzativi e relativo ribasso pesato</t>
  </si>
  <si>
    <t>SEZIONE 2: Tariffe unitarie ponderate per servizio/attività dei serizi di gestione portafoglio, tecnico-specialistici e di supporto e relativo ribasso pesato</t>
  </si>
  <si>
    <t>SEZIONE 1: Prezzi Unitari per Elemento Unitario di Costo</t>
  </si>
  <si>
    <t>ribasso percentuale</t>
  </si>
  <si>
    <t>ribasso percentuale pesato</t>
  </si>
  <si>
    <t>ribasso percentuale pesato per servizio/attività</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</si>
  <si>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</si>
  <si>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Canone Mensile di Manutenzione Correttiva per singolo PF affidato (non in garanzia, unico e difettabile);</t>
  </si>
  <si>
    <t>- Valore omnicomprensivo di sviluppo per singolo Punto Funzione  ADD ciclo completo.</t>
  </si>
  <si>
    <t>Le celle di colore azzurro riportano per ciascun servizio/attività il mix medio previsto dal Capitolato Tecnico dell' AQ, la tariffa unitaria per servizio/attività a base d'asta ed il peso percentuale del servizio/attività rispetto all'intero lotto.</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</si>
  <si>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</si>
  <si>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</si>
  <si>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</si>
  <si>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 Giorno Persona delle profilo professionali  da impiegarsi nei servizi;</t>
  </si>
  <si>
    <t>SEZIONE 2: Tariffe unitarie ponderate per servizio/attività (Foglio Servizi realizzativi e Foglio Gestione del Portafoglio) e relativo ribasso pesato</t>
  </si>
  <si>
    <t xml:space="preserve"> quale sommatoria dei prodotti dei prezzi unitari offerti per ciascun elemento di costo per il mix richiesto da Capitolato (solo la manutenzione correttiva a canone e lo sviluppo misurato in PF hanno un unico elemento di costo ominicomprensivo)</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</si>
  <si>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</si>
  <si>
    <t>Accordo Quadro per ciascuno dei 7 lotti avente ad oggetto l'affidamento di servizi applicativi per le Pubbliche Amministrazioni – ID 1881 - Lotto 1 o 2</t>
  </si>
  <si>
    <t>B.1) Gestione Applicativi e Basi dati</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</si>
</sst>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 numFmtId="169" formatCode="_-* #,##0.00000_-;\-* #,##0.00000_-;_-* \-??_-;_-@_-"/>
    <numFmt numFmtId="170" formatCode="0.000000"/>
    <numFmt numFmtId="171" formatCode="0.000000%"/>
    <numFmt numFmtId="172" formatCode="_-&quot;€&quot;\ * #,##0.000_-;\-&quot;€&quot;\ * #,##0.000_-;_-&quot;€&quot;\ * &quot;-&quot;??_-;_-@_-"/>
    <numFmt numFmtId="173" formatCode="_-&quot;€&quot;\ * #,##0.0000_-;\-&quot;€&quot;\ * #,##0.0000_-;_-&quot;€&quot;\ * &quot;-&quot;??_-;_-@_-"/>
  </numFmts>
  <fonts count="15"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rgb="FFFF0000"/>
      <name val="Arial"/>
      <family val="2"/>
    </font>
    <font>
      <b/>
      <sz val="10"/>
      <color indexed="18"/>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2">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rgb="FFFFFFCC"/>
        <bgColor indexed="26"/>
      </patternFill>
    </fill>
    <fill>
      <patternFill patternType="solid">
        <fgColor rgb="FFCCFFFF"/>
        <bgColor indexed="26"/>
      </patternFill>
    </fill>
    <fill>
      <patternFill patternType="solid">
        <fgColor theme="0"/>
        <bgColor indexed="64"/>
      </patternFill>
    </fill>
  </fills>
  <borders count="45">
    <border>
      <left/>
      <right/>
      <top/>
      <bottom/>
      <diagonal/>
    </border>
    <border>
      <left style="thin">
        <color indexed="18"/>
      </left>
      <right style="thin">
        <color indexed="18"/>
      </right>
      <top style="thin">
        <color indexed="18"/>
      </top>
      <bottom style="thin">
        <color indexed="18"/>
      </bottom>
      <diagonal/>
    </border>
    <border>
      <left style="thin">
        <color indexed="8"/>
      </left>
      <right style="thin">
        <color indexed="8"/>
      </right>
      <top style="thin">
        <color indexed="8"/>
      </top>
      <bottom style="thin">
        <color indexed="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style="thin">
        <color indexed="18"/>
      </left>
      <right/>
      <top style="thin">
        <color indexed="18"/>
      </top>
      <bottom style="thin">
        <color indexed="64"/>
      </bottom>
      <diagonal/>
    </border>
    <border>
      <left/>
      <right style="thin">
        <color indexed="18"/>
      </right>
      <top style="thin">
        <color indexed="18"/>
      </top>
      <bottom style="thin">
        <color indexed="64"/>
      </bottom>
      <diagonal/>
    </border>
    <border>
      <left/>
      <right style="thin">
        <color indexed="18"/>
      </right>
      <top style="thin">
        <color indexed="18"/>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3"/>
      </left>
      <right style="thin">
        <color theme="3"/>
      </right>
      <top style="thin">
        <color theme="3"/>
      </top>
      <bottom style="thin">
        <color theme="3"/>
      </bottom>
      <diagonal/>
    </border>
    <border>
      <left style="thin">
        <color indexed="18"/>
      </left>
      <right style="thin">
        <color indexed="18"/>
      </right>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style="thin">
        <color theme="3"/>
      </left>
      <right/>
      <top style="thin">
        <color theme="3"/>
      </top>
      <bottom style="thin">
        <color theme="3"/>
      </bottom>
      <diagonal/>
    </border>
    <border>
      <left/>
      <right style="thin">
        <color theme="3"/>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thin">
        <color indexed="8"/>
      </top>
      <bottom/>
      <diagonal/>
    </border>
    <border>
      <left style="thin">
        <color indexed="8"/>
      </left>
      <right style="medium">
        <color indexed="64"/>
      </right>
      <top style="thin">
        <color indexed="8"/>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theme="3"/>
      </top>
      <bottom style="thin">
        <color theme="3"/>
      </bottom>
      <diagonal/>
    </border>
    <border>
      <left/>
      <right/>
      <top style="thin">
        <color theme="3"/>
      </top>
      <bottom/>
      <diagonal/>
    </border>
    <border>
      <left/>
      <right/>
      <top style="medium">
        <color indexed="64"/>
      </top>
      <bottom style="thin">
        <color indexed="8"/>
      </bottom>
      <diagonal/>
    </border>
    <border>
      <left/>
      <right/>
      <top style="thin">
        <color indexed="8"/>
      </top>
      <bottom style="thin">
        <color indexed="8"/>
      </bottom>
      <diagonal/>
    </border>
    <border>
      <left/>
      <right style="thin">
        <color indexed="8"/>
      </right>
      <top style="medium">
        <color indexed="64"/>
      </top>
      <bottom style="medium">
        <color indexed="64"/>
      </bottom>
      <diagonal/>
    </border>
    <border>
      <left style="thin">
        <color indexed="8"/>
      </left>
      <right/>
      <top/>
      <bottom/>
      <diagonal/>
    </border>
    <border>
      <left/>
      <right/>
      <top style="medium">
        <color indexed="64"/>
      </top>
      <bottom style="thin">
        <color indexed="64"/>
      </bottom>
      <diagonal/>
    </border>
    <border>
      <left style="thin">
        <color indexed="8"/>
      </left>
      <right style="medium">
        <color indexed="64"/>
      </right>
      <top/>
      <bottom style="thin">
        <color indexed="8"/>
      </bottom>
      <diagonal/>
    </border>
    <border>
      <left/>
      <right style="thin">
        <color indexed="64"/>
      </right>
      <top/>
      <bottom/>
      <diagonal/>
    </border>
    <border>
      <left/>
      <right/>
      <top/>
      <bottom style="thin">
        <color theme="3"/>
      </bottom>
      <diagonal/>
    </border>
    <border>
      <left/>
      <right style="thin">
        <color indexed="18"/>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8">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cellStyleXfs>
  <cellXfs count="174">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vertical="center"/>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4" xfId="0" applyFont="1" applyFill="1" applyBorder="1" applyAlignment="1" applyProtection="1">
      <alignment horizontal="center" vertical="center" wrapText="1"/>
      <protection hidden="1"/>
    </xf>
    <xf numFmtId="0" fontId="2" fillId="2" borderId="0" xfId="0" applyFont="1" applyFill="1" applyBorder="1" applyAlignment="1" applyProtection="1">
      <alignment vertical="center"/>
      <protection hidden="1"/>
    </xf>
    <xf numFmtId="165" fontId="2" fillId="2" borderId="0" xfId="0" applyNumberFormat="1" applyFont="1" applyFill="1" applyAlignment="1" applyProtection="1">
      <alignment vertical="center"/>
      <protection hidden="1"/>
    </xf>
    <xf numFmtId="0" fontId="7" fillId="2" borderId="0" xfId="0" applyFont="1" applyFill="1" applyAlignment="1" applyProtection="1">
      <alignment vertical="center"/>
      <protection hidden="1"/>
    </xf>
    <xf numFmtId="0" fontId="4" fillId="2" borderId="0" xfId="0" applyFont="1" applyFill="1" applyBorder="1" applyAlignment="1" applyProtection="1">
      <alignment horizontal="right" vertical="center"/>
      <protection hidden="1"/>
    </xf>
    <xf numFmtId="0" fontId="2" fillId="2" borderId="0" xfId="0" applyFont="1" applyFill="1" applyBorder="1" applyAlignment="1" applyProtection="1">
      <alignment horizontal="center" vertical="center"/>
      <protection hidden="1"/>
    </xf>
    <xf numFmtId="0" fontId="6" fillId="2" borderId="9" xfId="0" applyFont="1" applyFill="1" applyBorder="1" applyAlignment="1" applyProtection="1">
      <alignment vertical="center" wrapText="1"/>
      <protection hidden="1"/>
    </xf>
    <xf numFmtId="10" fontId="3" fillId="2" borderId="0" xfId="0" applyNumberFormat="1" applyFont="1" applyFill="1" applyAlignment="1" applyProtection="1">
      <alignment vertical="center"/>
      <protection hidden="1"/>
    </xf>
    <xf numFmtId="10" fontId="9" fillId="2" borderId="0" xfId="0" applyNumberFormat="1" applyFont="1" applyFill="1" applyAlignment="1" applyProtection="1">
      <alignment vertical="center"/>
      <protection hidden="1"/>
    </xf>
    <xf numFmtId="10" fontId="4" fillId="2" borderId="0" xfId="0" applyNumberFormat="1" applyFont="1" applyFill="1" applyBorder="1" applyAlignment="1" applyProtection="1">
      <alignment vertical="center"/>
      <protection hidden="1"/>
    </xf>
    <xf numFmtId="10" fontId="4" fillId="2" borderId="16" xfId="0" applyNumberFormat="1"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11" fillId="2" borderId="10" xfId="0" applyFont="1" applyFill="1" applyBorder="1" applyAlignment="1" applyProtection="1">
      <alignment horizontal="center" vertical="center" wrapText="1"/>
      <protection hidden="1"/>
    </xf>
    <xf numFmtId="10" fontId="2" fillId="4" borderId="0" xfId="0" applyNumberFormat="1" applyFont="1" applyFill="1" applyBorder="1" applyAlignment="1" applyProtection="1">
      <alignment vertical="center"/>
      <protection hidden="1"/>
    </xf>
    <xf numFmtId="0" fontId="2" fillId="4" borderId="19" xfId="0" applyFont="1" applyFill="1" applyBorder="1" applyAlignment="1" applyProtection="1">
      <alignment vertical="center"/>
      <protection hidden="1"/>
    </xf>
    <xf numFmtId="0" fontId="2" fillId="4" borderId="12" xfId="0" applyFont="1" applyFill="1" applyBorder="1" applyAlignment="1" applyProtection="1">
      <alignment vertical="center"/>
      <protection hidden="1"/>
    </xf>
    <xf numFmtId="0" fontId="2" fillId="4" borderId="18" xfId="0" applyFont="1" applyFill="1" applyBorder="1" applyAlignment="1" applyProtection="1">
      <alignment vertical="center"/>
      <protection hidden="1"/>
    </xf>
    <xf numFmtId="10" fontId="2" fillId="4" borderId="25" xfId="0" applyNumberFormat="1" applyFont="1" applyFill="1" applyBorder="1" applyAlignment="1" applyProtection="1">
      <alignment vertical="center"/>
      <protection hidden="1"/>
    </xf>
    <xf numFmtId="0" fontId="6" fillId="2" borderId="28" xfId="0" applyFont="1" applyFill="1" applyBorder="1" applyAlignment="1" applyProtection="1">
      <alignment horizontal="center" vertical="center" wrapText="1"/>
      <protection hidden="1"/>
    </xf>
    <xf numFmtId="10" fontId="2" fillId="4" borderId="29" xfId="0" applyNumberFormat="1" applyFont="1" applyFill="1" applyBorder="1" applyAlignment="1" applyProtection="1">
      <alignment vertical="center"/>
      <protection hidden="1"/>
    </xf>
    <xf numFmtId="10" fontId="2" fillId="4" borderId="30" xfId="0" applyNumberFormat="1" applyFont="1" applyFill="1" applyBorder="1" applyAlignment="1" applyProtection="1">
      <alignment vertical="center"/>
      <protection hidden="1"/>
    </xf>
    <xf numFmtId="4" fontId="3" fillId="2" borderId="0" xfId="0" applyNumberFormat="1" applyFont="1" applyFill="1" applyAlignment="1" applyProtection="1">
      <alignment vertical="center"/>
      <protection hidden="1"/>
    </xf>
    <xf numFmtId="0" fontId="2" fillId="4" borderId="8" xfId="0" applyFont="1" applyFill="1" applyBorder="1" applyAlignment="1" applyProtection="1">
      <alignment vertical="center"/>
      <protection hidden="1"/>
    </xf>
    <xf numFmtId="10" fontId="2" fillId="4" borderId="31" xfId="0" applyNumberFormat="1" applyFont="1" applyFill="1" applyBorder="1" applyAlignment="1" applyProtection="1">
      <alignment vertical="center"/>
      <protection hidden="1"/>
    </xf>
    <xf numFmtId="0" fontId="6" fillId="2" borderId="18" xfId="0" applyFont="1" applyFill="1" applyBorder="1" applyAlignment="1" applyProtection="1">
      <alignment horizontal="center" vertical="center" wrapText="1"/>
      <protection hidden="1"/>
    </xf>
    <xf numFmtId="10" fontId="2" fillId="4" borderId="18" xfId="0" applyNumberFormat="1" applyFont="1" applyFill="1" applyBorder="1" applyAlignment="1" applyProtection="1">
      <alignment vertical="center"/>
      <protection hidden="1"/>
    </xf>
    <xf numFmtId="0" fontId="2" fillId="2" borderId="4" xfId="0" applyFont="1" applyFill="1" applyBorder="1" applyAlignment="1" applyProtection="1">
      <alignment vertical="center"/>
      <protection hidden="1"/>
    </xf>
    <xf numFmtId="0" fontId="2" fillId="2" borderId="18" xfId="0" applyFont="1" applyFill="1" applyBorder="1" applyAlignment="1" applyProtection="1">
      <alignment vertical="center"/>
      <protection hidden="1"/>
    </xf>
    <xf numFmtId="10" fontId="2" fillId="4" borderId="18" xfId="0" applyNumberFormat="1" applyFont="1" applyFill="1" applyBorder="1" applyAlignment="1" applyProtection="1">
      <alignment vertical="center" wrapText="1"/>
      <protection hidden="1"/>
    </xf>
    <xf numFmtId="0" fontId="6" fillId="2" borderId="18" xfId="0" applyFont="1" applyFill="1" applyBorder="1" applyAlignment="1" applyProtection="1">
      <alignment horizontal="center" vertical="center" wrapText="1"/>
      <protection hidden="1"/>
    </xf>
    <xf numFmtId="0" fontId="6" fillId="2" borderId="18"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center" vertical="center" wrapText="1"/>
      <protection hidden="1"/>
    </xf>
    <xf numFmtId="0" fontId="2" fillId="2" borderId="7" xfId="0" applyFont="1" applyFill="1" applyBorder="1" applyAlignment="1" applyProtection="1">
      <alignment vertical="center"/>
      <protection hidden="1"/>
    </xf>
    <xf numFmtId="10" fontId="2" fillId="2" borderId="18" xfId="0" applyNumberFormat="1" applyFont="1" applyFill="1" applyBorder="1" applyAlignment="1" applyProtection="1">
      <alignment vertical="center"/>
      <protection hidden="1"/>
    </xf>
    <xf numFmtId="0" fontId="7" fillId="2" borderId="0" xfId="0" applyFont="1" applyFill="1" applyAlignment="1" applyProtection="1">
      <alignment horizontal="left" vertical="center"/>
      <protection hidden="1"/>
    </xf>
    <xf numFmtId="10" fontId="2" fillId="2" borderId="0" xfId="0" applyNumberFormat="1" applyFont="1" applyFill="1" applyBorder="1" applyAlignment="1" applyProtection="1">
      <alignment horizontal="center" vertical="center"/>
      <protection hidden="1"/>
    </xf>
    <xf numFmtId="39" fontId="2" fillId="2" borderId="0" xfId="0" applyNumberFormat="1" applyFont="1" applyFill="1" applyAlignment="1" applyProtection="1">
      <alignment vertical="center"/>
      <protection hidden="1"/>
    </xf>
    <xf numFmtId="0" fontId="6" fillId="2" borderId="9" xfId="0" applyFont="1" applyFill="1" applyBorder="1" applyAlignment="1" applyProtection="1">
      <alignment horizontal="center" vertical="center" wrapText="1"/>
      <protection hidden="1"/>
    </xf>
    <xf numFmtId="0" fontId="6" fillId="2" borderId="34" xfId="0" applyFont="1" applyFill="1" applyBorder="1" applyAlignment="1" applyProtection="1">
      <alignment horizontal="center" vertical="center" wrapText="1"/>
      <protection hidden="1"/>
    </xf>
    <xf numFmtId="0" fontId="2" fillId="2" borderId="35" xfId="0" applyFont="1" applyFill="1" applyBorder="1" applyAlignment="1" applyProtection="1">
      <alignment vertical="center"/>
      <protection hidden="1"/>
    </xf>
    <xf numFmtId="0" fontId="2" fillId="2" borderId="3" xfId="0" applyFont="1" applyFill="1" applyBorder="1" applyAlignment="1" applyProtection="1">
      <alignment vertical="center"/>
      <protection hidden="1"/>
    </xf>
    <xf numFmtId="0" fontId="6" fillId="2" borderId="35" xfId="0" applyFont="1" applyFill="1" applyBorder="1" applyAlignment="1" applyProtection="1">
      <alignment horizontal="center" vertical="center" wrapText="1"/>
      <protection hidden="1"/>
    </xf>
    <xf numFmtId="0" fontId="6" fillId="2" borderId="37" xfId="0" applyFont="1" applyFill="1" applyBorder="1" applyAlignment="1" applyProtection="1">
      <alignment horizontal="center" vertical="center" wrapText="1"/>
      <protection hidden="1"/>
    </xf>
    <xf numFmtId="10" fontId="2" fillId="2" borderId="38" xfId="2" applyNumberFormat="1" applyFont="1" applyFill="1" applyBorder="1" applyAlignment="1" applyProtection="1">
      <alignment vertical="center"/>
      <protection hidden="1"/>
    </xf>
    <xf numFmtId="10" fontId="2" fillId="4" borderId="39" xfId="0" applyNumberFormat="1" applyFont="1" applyFill="1" applyBorder="1" applyAlignment="1" applyProtection="1">
      <alignment vertical="center"/>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9" fontId="2" fillId="2" borderId="0" xfId="2" applyNumberFormat="1" applyFont="1" applyFill="1" applyBorder="1" applyAlignment="1" applyProtection="1">
      <alignment vertical="center"/>
      <protection hidden="1"/>
    </xf>
    <xf numFmtId="10" fontId="3" fillId="2" borderId="0" xfId="6" applyNumberFormat="1" applyFont="1" applyFill="1" applyAlignment="1" applyProtection="1">
      <alignment vertical="center"/>
      <protection hidden="1"/>
    </xf>
    <xf numFmtId="10" fontId="2" fillId="2" borderId="0" xfId="6"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18" xfId="0" applyFont="1" applyFill="1" applyBorder="1" applyAlignment="1" applyProtection="1">
      <alignment horizontal="center" vertical="center" wrapText="1"/>
      <protection hidden="1"/>
    </xf>
    <xf numFmtId="0" fontId="2" fillId="2" borderId="18" xfId="0" applyFont="1" applyFill="1" applyBorder="1" applyAlignment="1" applyProtection="1">
      <alignment vertical="center" wrapText="1"/>
      <protection hidden="1"/>
    </xf>
    <xf numFmtId="0" fontId="2" fillId="2" borderId="18" xfId="0" applyFont="1" applyFill="1" applyBorder="1" applyAlignment="1" applyProtection="1">
      <alignment horizontal="left" vertical="center"/>
      <protection hidden="1"/>
    </xf>
    <xf numFmtId="170" fontId="3" fillId="2" borderId="0" xfId="0" applyNumberFormat="1" applyFont="1" applyFill="1" applyAlignment="1" applyProtection="1">
      <alignment vertical="center"/>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166" fontId="6" fillId="8" borderId="36" xfId="0" applyNumberFormat="1" applyFont="1" applyFill="1" applyBorder="1" applyAlignment="1" applyProtection="1">
      <alignment vertical="center"/>
      <protection hidden="1"/>
    </xf>
    <xf numFmtId="166" fontId="6" fillId="9" borderId="5" xfId="0" applyNumberFormat="1" applyFont="1" applyFill="1" applyBorder="1" applyAlignment="1" applyProtection="1">
      <alignment vertical="center"/>
      <protection hidden="1"/>
    </xf>
    <xf numFmtId="166" fontId="6" fillId="10" borderId="27" xfId="0" applyNumberFormat="1" applyFont="1" applyFill="1" applyBorder="1" applyAlignment="1" applyProtection="1">
      <alignment vertical="center"/>
      <protection hidden="1"/>
    </xf>
    <xf numFmtId="166" fontId="6" fillId="10" borderId="2" xfId="0" applyNumberFormat="1" applyFont="1" applyFill="1" applyBorder="1" applyAlignment="1" applyProtection="1">
      <alignment vertical="center"/>
      <protection hidden="1"/>
    </xf>
    <xf numFmtId="167" fontId="6" fillId="10" borderId="2" xfId="0" applyNumberFormat="1" applyFont="1" applyFill="1" applyBorder="1" applyAlignment="1" applyProtection="1">
      <alignment vertical="center"/>
      <protection hidden="1"/>
    </xf>
    <xf numFmtId="0" fontId="2" fillId="4" borderId="3" xfId="0" applyFont="1" applyFill="1" applyBorder="1" applyAlignment="1" applyProtection="1">
      <alignment vertical="center"/>
      <protection hidden="1"/>
    </xf>
    <xf numFmtId="0" fontId="3" fillId="4" borderId="0" xfId="0" applyFont="1" applyFill="1" applyAlignment="1" applyProtection="1">
      <alignment vertical="center"/>
      <protection hidden="1"/>
    </xf>
    <xf numFmtId="10" fontId="6" fillId="4" borderId="23" xfId="0" applyNumberFormat="1" applyFont="1" applyFill="1" applyBorder="1" applyAlignment="1" applyProtection="1">
      <alignment horizontal="center" vertical="center"/>
    </xf>
    <xf numFmtId="0" fontId="6" fillId="4" borderId="9" xfId="0" applyFont="1" applyFill="1" applyBorder="1" applyAlignment="1" applyProtection="1">
      <alignment horizontal="center" vertical="center" wrapText="1"/>
      <protection hidden="1"/>
    </xf>
    <xf numFmtId="168" fontId="6" fillId="6" borderId="23" xfId="0" applyNumberFormat="1" applyFont="1" applyFill="1" applyBorder="1" applyAlignment="1" applyProtection="1">
      <alignment horizontal="center" vertical="center"/>
    </xf>
    <xf numFmtId="168" fontId="6" fillId="5" borderId="23" xfId="0" applyNumberFormat="1" applyFont="1" applyFill="1" applyBorder="1" applyAlignment="1" applyProtection="1">
      <alignment horizontal="center" vertical="center"/>
    </xf>
    <xf numFmtId="168" fontId="2" fillId="6" borderId="18" xfId="0" applyNumberFormat="1" applyFont="1" applyFill="1" applyBorder="1" applyAlignment="1" applyProtection="1">
      <alignment vertical="center"/>
      <protection hidden="1"/>
    </xf>
    <xf numFmtId="0" fontId="6" fillId="2" borderId="3" xfId="0" applyFont="1" applyFill="1" applyBorder="1" applyAlignment="1" applyProtection="1">
      <alignment horizontal="center" vertical="center" wrapText="1"/>
      <protection hidden="1"/>
    </xf>
    <xf numFmtId="167" fontId="2" fillId="2" borderId="3" xfId="0" applyNumberFormat="1" applyFont="1" applyFill="1" applyBorder="1" applyAlignment="1" applyProtection="1">
      <alignment vertical="center"/>
      <protection hidden="1"/>
    </xf>
    <xf numFmtId="167" fontId="2" fillId="2" borderId="10" xfId="0" applyNumberFormat="1" applyFont="1" applyFill="1" applyBorder="1" applyAlignment="1" applyProtection="1">
      <alignment vertical="center"/>
      <protection hidden="1"/>
    </xf>
    <xf numFmtId="167" fontId="2" fillId="2" borderId="14" xfId="0" applyNumberFormat="1" applyFont="1" applyFill="1" applyBorder="1" applyAlignment="1" applyProtection="1">
      <alignment vertical="center"/>
      <protection hidden="1"/>
    </xf>
    <xf numFmtId="0" fontId="6" fillId="2" borderId="18" xfId="0" applyFont="1" applyFill="1" applyBorder="1" applyAlignment="1" applyProtection="1">
      <alignment vertical="center"/>
      <protection hidden="1"/>
    </xf>
    <xf numFmtId="0" fontId="6" fillId="4" borderId="18" xfId="0" applyFont="1" applyFill="1" applyBorder="1" applyAlignment="1" applyProtection="1">
      <alignment horizontal="center" vertical="center" wrapText="1"/>
      <protection hidden="1"/>
    </xf>
    <xf numFmtId="10" fontId="6" fillId="4" borderId="18" xfId="0" applyNumberFormat="1" applyFont="1" applyFill="1" applyBorder="1" applyAlignment="1" applyProtection="1">
      <alignment horizontal="center" vertical="center"/>
    </xf>
    <xf numFmtId="0" fontId="0" fillId="7" borderId="0" xfId="0" applyFill="1"/>
    <xf numFmtId="10" fontId="0" fillId="7" borderId="0" xfId="6" applyNumberFormat="1" applyFont="1" applyFill="1"/>
    <xf numFmtId="166" fontId="6" fillId="8" borderId="18" xfId="0" applyNumberFormat="1" applyFont="1" applyFill="1" applyBorder="1" applyAlignment="1" applyProtection="1">
      <alignment vertical="center"/>
      <protection hidden="1"/>
    </xf>
    <xf numFmtId="0" fontId="0" fillId="7" borderId="0" xfId="0" applyFill="1" applyProtection="1"/>
    <xf numFmtId="166" fontId="6" fillId="8" borderId="7" xfId="0" applyNumberFormat="1" applyFont="1" applyFill="1" applyBorder="1" applyAlignment="1" applyProtection="1">
      <alignment vertical="center"/>
      <protection hidden="1"/>
    </xf>
    <xf numFmtId="10" fontId="6" fillId="4" borderId="7" xfId="0" applyNumberFormat="1" applyFont="1" applyFill="1" applyBorder="1" applyAlignment="1" applyProtection="1">
      <alignment horizontal="center" vertical="center"/>
    </xf>
    <xf numFmtId="0" fontId="11" fillId="2" borderId="18" xfId="0" applyFont="1" applyFill="1" applyBorder="1" applyAlignment="1" applyProtection="1">
      <alignment horizontal="center" vertical="center" wrapText="1"/>
      <protection hidden="1"/>
    </xf>
    <xf numFmtId="44" fontId="2" fillId="2" borderId="0" xfId="7" applyFont="1" applyFill="1" applyAlignment="1" applyProtection="1">
      <alignment vertical="center"/>
      <protection hidden="1"/>
    </xf>
    <xf numFmtId="168" fontId="6" fillId="5" borderId="18" xfId="0" applyNumberFormat="1" applyFont="1" applyFill="1" applyBorder="1" applyAlignment="1" applyProtection="1">
      <alignment horizontal="center" vertical="center"/>
      <protection hidden="1"/>
    </xf>
    <xf numFmtId="10" fontId="6" fillId="2" borderId="14" xfId="0" applyNumberFormat="1" applyFont="1" applyFill="1" applyBorder="1" applyAlignment="1" applyProtection="1">
      <alignment horizontal="center" vertical="center"/>
      <protection hidden="1"/>
    </xf>
    <xf numFmtId="168" fontId="6" fillId="5" borderId="41" xfId="0" applyNumberFormat="1" applyFont="1" applyFill="1" applyBorder="1" applyAlignment="1" applyProtection="1">
      <alignment horizontal="center" vertical="center"/>
      <protection hidden="1"/>
    </xf>
    <xf numFmtId="168" fontId="6" fillId="5" borderId="20" xfId="0" applyNumberFormat="1" applyFont="1" applyFill="1" applyBorder="1" applyAlignment="1" applyProtection="1">
      <alignment horizontal="center" vertical="center"/>
      <protection hidden="1"/>
    </xf>
    <xf numFmtId="168" fontId="6" fillId="5" borderId="32" xfId="0" applyNumberFormat="1" applyFont="1" applyFill="1" applyBorder="1" applyAlignment="1" applyProtection="1">
      <alignment horizontal="center" vertical="center"/>
      <protection hidden="1"/>
    </xf>
    <xf numFmtId="168" fontId="6" fillId="5" borderId="33" xfId="0" applyNumberFormat="1" applyFont="1" applyFill="1" applyBorder="1" applyAlignment="1" applyProtection="1">
      <alignment horizontal="center" vertical="center"/>
      <protection hidden="1"/>
    </xf>
    <xf numFmtId="168" fontId="6" fillId="5" borderId="14" xfId="0" applyNumberFormat="1" applyFont="1" applyFill="1" applyBorder="1" applyAlignment="1" applyProtection="1">
      <alignment horizontal="center" vertical="center"/>
      <protection hidden="1"/>
    </xf>
    <xf numFmtId="44" fontId="3" fillId="2" borderId="0" xfId="7" applyFont="1" applyFill="1" applyAlignment="1" applyProtection="1">
      <alignment vertical="center"/>
      <protection hidden="1"/>
    </xf>
    <xf numFmtId="0" fontId="4" fillId="2" borderId="0" xfId="0" applyFont="1" applyFill="1" applyAlignment="1" applyProtection="1">
      <alignment horizontal="left" vertical="center"/>
      <protection hidden="1"/>
    </xf>
    <xf numFmtId="0" fontId="4" fillId="2" borderId="0" xfId="0" applyFont="1" applyFill="1" applyBorder="1" applyAlignment="1" applyProtection="1">
      <alignment horizontal="left" vertical="center" wrapText="1"/>
      <protection hidden="1"/>
    </xf>
    <xf numFmtId="0" fontId="4" fillId="2" borderId="14" xfId="0" applyFont="1" applyFill="1" applyBorder="1" applyAlignment="1" applyProtection="1">
      <alignment horizontal="left" vertical="center" wrapText="1"/>
      <protection hidden="1"/>
    </xf>
    <xf numFmtId="10" fontId="6" fillId="2" borderId="43" xfId="0" applyNumberFormat="1" applyFont="1" applyFill="1" applyBorder="1" applyAlignment="1" applyProtection="1">
      <alignment horizontal="center" vertical="center"/>
      <protection hidden="1"/>
    </xf>
    <xf numFmtId="4" fontId="3" fillId="2" borderId="0" xfId="0" applyNumberFormat="1" applyFont="1" applyFill="1" applyBorder="1" applyAlignment="1" applyProtection="1">
      <alignment vertical="center"/>
      <protection hidden="1"/>
    </xf>
    <xf numFmtId="168" fontId="6" fillId="4" borderId="43" xfId="0" applyNumberFormat="1" applyFont="1" applyFill="1" applyBorder="1" applyAlignment="1" applyProtection="1">
      <alignment horizontal="right" vertical="center"/>
      <protection hidden="1"/>
    </xf>
    <xf numFmtId="168" fontId="5" fillId="2" borderId="0" xfId="0" applyNumberFormat="1" applyFont="1" applyFill="1" applyAlignment="1" applyProtection="1">
      <alignment vertical="center"/>
      <protection hidden="1"/>
    </xf>
    <xf numFmtId="168" fontId="0" fillId="7" borderId="0" xfId="0" applyNumberFormat="1" applyFill="1"/>
    <xf numFmtId="168" fontId="0" fillId="0" borderId="0" xfId="0" applyNumberFormat="1"/>
    <xf numFmtId="168" fontId="6" fillId="2" borderId="4" xfId="0" applyNumberFormat="1" applyFont="1" applyFill="1" applyBorder="1" applyAlignment="1" applyProtection="1">
      <alignment horizontal="center" vertical="center" wrapText="1"/>
      <protection hidden="1"/>
    </xf>
    <xf numFmtId="168" fontId="3" fillId="4" borderId="0" xfId="0" applyNumberFormat="1" applyFont="1" applyFill="1" applyAlignment="1" applyProtection="1">
      <alignment vertical="center"/>
      <protection hidden="1"/>
    </xf>
    <xf numFmtId="0" fontId="2" fillId="2" borderId="18" xfId="0" applyFont="1" applyFill="1" applyBorder="1" applyAlignment="1" applyProtection="1">
      <alignment horizontal="center" vertical="center" wrapText="1"/>
      <protection hidden="1"/>
    </xf>
    <xf numFmtId="165" fontId="8" fillId="2" borderId="0" xfId="2" applyFill="1" applyBorder="1" applyAlignment="1" applyProtection="1">
      <alignment vertical="center"/>
      <protection hidden="1"/>
    </xf>
    <xf numFmtId="165" fontId="8" fillId="2" borderId="0" xfId="2" applyNumberFormat="1" applyFill="1" applyBorder="1" applyAlignment="1" applyProtection="1">
      <alignment vertical="center"/>
      <protection hidden="1"/>
    </xf>
    <xf numFmtId="167" fontId="2" fillId="2" borderId="0" xfId="0" applyNumberFormat="1" applyFont="1" applyFill="1" applyAlignment="1" applyProtection="1">
      <alignment vertical="center"/>
      <protection hidden="1"/>
    </xf>
    <xf numFmtId="44" fontId="3" fillId="2" borderId="0" xfId="0" applyNumberFormat="1" applyFont="1" applyFill="1" applyAlignment="1" applyProtection="1">
      <alignment vertical="center"/>
      <protection hidden="1"/>
    </xf>
    <xf numFmtId="44" fontId="3" fillId="4" borderId="0" xfId="0" applyNumberFormat="1" applyFont="1" applyFill="1" applyAlignment="1" applyProtection="1">
      <alignment vertical="center"/>
      <protection hidden="1"/>
    </xf>
    <xf numFmtId="172" fontId="3" fillId="2" borderId="0" xfId="0" applyNumberFormat="1" applyFont="1" applyFill="1" applyAlignment="1" applyProtection="1">
      <alignment vertical="center"/>
      <protection hidden="1"/>
    </xf>
    <xf numFmtId="172" fontId="2" fillId="2" borderId="0" xfId="0" applyNumberFormat="1" applyFont="1" applyFill="1" applyAlignment="1" applyProtection="1">
      <alignment vertical="center"/>
      <protection hidden="1"/>
    </xf>
    <xf numFmtId="173" fontId="0" fillId="7" borderId="0" xfId="0" applyNumberFormat="1" applyFill="1"/>
    <xf numFmtId="0" fontId="13" fillId="0" borderId="0" xfId="0" applyFont="1" applyAlignment="1" applyProtection="1">
      <alignment horizontal="justify"/>
      <protection hidden="1"/>
    </xf>
    <xf numFmtId="0" fontId="14" fillId="0" borderId="0" xfId="0" applyFont="1" applyAlignment="1" applyProtection="1">
      <alignment horizontal="justify"/>
      <protection hidden="1"/>
    </xf>
    <xf numFmtId="0" fontId="13" fillId="0" borderId="0" xfId="0" quotePrefix="1" applyFont="1" applyAlignment="1" applyProtection="1">
      <alignment horizontal="justify"/>
      <protection hidden="1"/>
    </xf>
    <xf numFmtId="0" fontId="13" fillId="11" borderId="0" xfId="0" applyFont="1" applyFill="1" applyAlignment="1" applyProtection="1">
      <alignment horizontal="justify"/>
      <protection hidden="1"/>
    </xf>
    <xf numFmtId="0" fontId="13" fillId="0" borderId="0" xfId="0" applyFont="1" applyAlignment="1" applyProtection="1">
      <alignment horizontal="justify"/>
    </xf>
    <xf numFmtId="0" fontId="13" fillId="7" borderId="0" xfId="0" applyFont="1" applyFill="1" applyProtection="1"/>
    <xf numFmtId="4" fontId="3" fillId="2" borderId="15" xfId="0" applyNumberFormat="1" applyFont="1" applyFill="1" applyBorder="1" applyAlignment="1" applyProtection="1">
      <alignment vertical="center"/>
      <protection hidden="1"/>
    </xf>
    <xf numFmtId="0" fontId="12" fillId="2" borderId="0"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left" vertical="center" wrapText="1"/>
      <protection hidden="1"/>
    </xf>
    <xf numFmtId="0" fontId="6" fillId="2" borderId="6" xfId="0" applyFont="1" applyFill="1" applyBorder="1" applyAlignment="1" applyProtection="1">
      <alignment horizontal="left" vertical="center" wrapText="1"/>
      <protection hidden="1"/>
    </xf>
    <xf numFmtId="0" fontId="6" fillId="2" borderId="7"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center" vertical="center" wrapText="1"/>
      <protection hidden="1"/>
    </xf>
    <xf numFmtId="0" fontId="2" fillId="2" borderId="17" xfId="0" applyFont="1" applyFill="1" applyBorder="1" applyAlignment="1" applyProtection="1">
      <alignment horizontal="center" vertical="center"/>
      <protection hidden="1"/>
    </xf>
    <xf numFmtId="0" fontId="6" fillId="2" borderId="22" xfId="0" applyFont="1" applyFill="1" applyBorder="1" applyAlignment="1" applyProtection="1">
      <alignment horizontal="left" vertical="center" wrapText="1"/>
      <protection hidden="1"/>
    </xf>
    <xf numFmtId="0" fontId="6" fillId="2" borderId="24" xfId="0" applyFont="1" applyFill="1" applyBorder="1" applyAlignment="1" applyProtection="1">
      <alignment horizontal="left" vertical="center" wrapText="1"/>
      <protection hidden="1"/>
    </xf>
    <xf numFmtId="0" fontId="6" fillId="2" borderId="26" xfId="0" applyFont="1" applyFill="1" applyBorder="1" applyAlignment="1" applyProtection="1">
      <alignment horizontal="left" vertical="center" wrapText="1"/>
      <protection hidden="1"/>
    </xf>
    <xf numFmtId="0" fontId="11" fillId="2" borderId="9" xfId="0" applyFont="1" applyFill="1" applyBorder="1" applyAlignment="1" applyProtection="1">
      <alignment horizontal="center" vertical="center" wrapText="1"/>
      <protection hidden="1"/>
    </xf>
    <xf numFmtId="0" fontId="11" fillId="2" borderId="12" xfId="0" applyFont="1" applyFill="1" applyBorder="1" applyAlignment="1" applyProtection="1">
      <alignment horizontal="center" vertical="center" wrapText="1"/>
      <protection hidden="1"/>
    </xf>
    <xf numFmtId="0" fontId="7" fillId="2" borderId="0" xfId="0" applyFont="1" applyFill="1" applyAlignment="1" applyProtection="1">
      <alignment horizontal="left" vertical="center"/>
      <protection hidden="1"/>
    </xf>
    <xf numFmtId="0" fontId="7" fillId="2" borderId="40" xfId="0" applyFont="1" applyFill="1" applyBorder="1" applyAlignment="1" applyProtection="1">
      <alignment horizontal="left" vertical="center"/>
      <protection hidden="1"/>
    </xf>
    <xf numFmtId="0" fontId="2" fillId="2" borderId="14" xfId="0" applyFont="1" applyFill="1" applyBorder="1" applyAlignment="1" applyProtection="1">
      <alignment horizontal="left" vertical="center"/>
      <protection hidden="1"/>
    </xf>
    <xf numFmtId="0" fontId="2" fillId="2" borderId="42" xfId="0" applyFont="1" applyFill="1" applyBorder="1" applyAlignment="1" applyProtection="1">
      <alignment horizontal="left" vertical="center"/>
      <protection hidden="1"/>
    </xf>
    <xf numFmtId="0" fontId="6" fillId="2" borderId="3" xfId="0" applyFont="1" applyFill="1" applyBorder="1" applyAlignment="1" applyProtection="1">
      <alignment horizontal="left" vertical="center" wrapText="1"/>
      <protection hidden="1"/>
    </xf>
    <xf numFmtId="0" fontId="6" fillId="2" borderId="19" xfId="0" applyFont="1" applyFill="1" applyBorder="1" applyAlignment="1" applyProtection="1">
      <alignment horizontal="left" vertical="center" wrapText="1"/>
      <protection hidden="1"/>
    </xf>
    <xf numFmtId="4" fontId="2" fillId="2" borderId="40" xfId="0" applyNumberFormat="1" applyFont="1" applyFill="1" applyBorder="1" applyAlignment="1" applyProtection="1">
      <alignment vertical="top" textRotation="255"/>
      <protection hidden="1"/>
    </xf>
    <xf numFmtId="4" fontId="2" fillId="2" borderId="44" xfId="0" applyNumberFormat="1" applyFont="1" applyFill="1" applyBorder="1" applyAlignment="1" applyProtection="1">
      <alignment vertical="top" textRotation="255"/>
      <protection hidden="1"/>
    </xf>
    <xf numFmtId="0" fontId="4" fillId="2" borderId="18" xfId="0" applyFont="1" applyFill="1" applyBorder="1" applyAlignment="1" applyProtection="1">
      <alignment horizontal="left" vertical="center" wrapText="1"/>
      <protection hidden="1"/>
    </xf>
    <xf numFmtId="10" fontId="2" fillId="2" borderId="0" xfId="0" applyNumberFormat="1" applyFont="1" applyFill="1" applyBorder="1" applyAlignment="1" applyProtection="1">
      <alignment horizontal="center" vertical="center"/>
      <protection hidden="1"/>
    </xf>
    <xf numFmtId="0" fontId="10" fillId="2" borderId="18" xfId="0" applyFont="1" applyFill="1" applyBorder="1" applyAlignment="1" applyProtection="1">
      <alignment horizontal="left" vertical="center" wrapText="1"/>
      <protection hidden="1"/>
    </xf>
    <xf numFmtId="4" fontId="3" fillId="2" borderId="15" xfId="0" applyNumberFormat="1" applyFont="1" applyFill="1" applyBorder="1" applyAlignment="1" applyProtection="1">
      <alignment horizontal="center" vertical="center"/>
      <protection hidden="1"/>
    </xf>
    <xf numFmtId="0" fontId="4" fillId="2" borderId="8" xfId="0" applyFont="1" applyFill="1" applyBorder="1" applyAlignment="1" applyProtection="1">
      <alignment horizontal="left" vertical="center" wrapText="1"/>
      <protection hidden="1"/>
    </xf>
    <xf numFmtId="0" fontId="4" fillId="2" borderId="6" xfId="0" applyFont="1" applyFill="1" applyBorder="1" applyAlignment="1" applyProtection="1">
      <alignment horizontal="left" vertical="center" wrapText="1"/>
      <protection hidden="1"/>
    </xf>
    <xf numFmtId="0" fontId="4" fillId="2" borderId="7" xfId="0" applyFont="1" applyFill="1" applyBorder="1" applyAlignment="1" applyProtection="1">
      <alignment horizontal="left" vertical="center" wrapText="1"/>
      <protection hidden="1"/>
    </xf>
    <xf numFmtId="0" fontId="10" fillId="2" borderId="13" xfId="0" applyFont="1" applyFill="1" applyBorder="1" applyAlignment="1" applyProtection="1">
      <alignment horizontal="left" vertical="center" wrapText="1"/>
      <protection hidden="1"/>
    </xf>
    <xf numFmtId="0" fontId="10" fillId="2" borderId="21" xfId="0" applyFont="1" applyFill="1" applyBorder="1" applyAlignment="1" applyProtection="1">
      <alignment horizontal="left" vertical="center" wrapText="1"/>
      <protection hidden="1"/>
    </xf>
    <xf numFmtId="0" fontId="4" fillId="2" borderId="14" xfId="0" applyFont="1" applyFill="1" applyBorder="1" applyAlignment="1" applyProtection="1">
      <alignment horizontal="right" vertical="center"/>
      <protection hidden="1"/>
    </xf>
    <xf numFmtId="0" fontId="4" fillId="2" borderId="43" xfId="0" applyFont="1" applyFill="1" applyBorder="1" applyAlignment="1" applyProtection="1">
      <alignment horizontal="right" vertical="center"/>
      <protection hidden="1"/>
    </xf>
    <xf numFmtId="0" fontId="4" fillId="2" borderId="18" xfId="0" applyFont="1" applyFill="1" applyBorder="1" applyAlignment="1" applyProtection="1">
      <alignment horizontal="left" vertical="center"/>
      <protection hidden="1"/>
    </xf>
    <xf numFmtId="0" fontId="10" fillId="2" borderId="14" xfId="0" applyFont="1" applyFill="1" applyBorder="1" applyAlignment="1" applyProtection="1">
      <alignment vertical="center" wrapText="1"/>
      <protection hidden="1"/>
    </xf>
    <xf numFmtId="0" fontId="10" fillId="2" borderId="15" xfId="0" applyFont="1" applyFill="1" applyBorder="1" applyAlignment="1" applyProtection="1">
      <alignment vertical="center" wrapText="1"/>
      <protection hidden="1"/>
    </xf>
    <xf numFmtId="171" fontId="6" fillId="6" borderId="18" xfId="0" applyNumberFormat="1" applyFont="1" applyFill="1" applyBorder="1" applyAlignment="1" applyProtection="1">
      <alignment horizontal="center" vertical="center"/>
      <protection hidden="1"/>
    </xf>
    <xf numFmtId="0" fontId="6" fillId="4" borderId="18" xfId="0" applyFont="1" applyFill="1" applyBorder="1" applyAlignment="1" applyProtection="1">
      <alignment horizontal="left" vertical="center"/>
      <protection hidden="1"/>
    </xf>
    <xf numFmtId="0" fontId="6" fillId="2" borderId="18" xfId="0" applyFont="1" applyFill="1" applyBorder="1" applyAlignment="1" applyProtection="1">
      <alignment horizontal="left" vertical="center" wrapText="1"/>
      <protection hidden="1"/>
    </xf>
    <xf numFmtId="0" fontId="11" fillId="2" borderId="10" xfId="0" applyFont="1" applyFill="1" applyBorder="1" applyAlignment="1" applyProtection="1">
      <alignment horizontal="center" vertical="center" wrapText="1"/>
      <protection hidden="1"/>
    </xf>
    <xf numFmtId="0" fontId="11" fillId="2" borderId="11" xfId="0" applyFont="1" applyFill="1" applyBorder="1" applyAlignment="1" applyProtection="1">
      <alignment horizontal="center" vertical="center" wrapText="1"/>
      <protection hidden="1"/>
    </xf>
    <xf numFmtId="0" fontId="2" fillId="4" borderId="14" xfId="0" applyFont="1" applyFill="1" applyBorder="1" applyAlignment="1" applyProtection="1">
      <alignment horizontal="center" vertical="center"/>
      <protection hidden="1"/>
    </xf>
    <xf numFmtId="0" fontId="2" fillId="4" borderId="15" xfId="0" applyFont="1" applyFill="1" applyBorder="1" applyAlignment="1" applyProtection="1">
      <alignment horizontal="center" vertical="center"/>
      <protection hidden="1"/>
    </xf>
    <xf numFmtId="0" fontId="6" fillId="2" borderId="14" xfId="0" applyFont="1" applyFill="1" applyBorder="1" applyAlignment="1" applyProtection="1">
      <alignment horizontal="center" vertical="center" wrapText="1"/>
      <protection hidden="1"/>
    </xf>
    <xf numFmtId="0" fontId="6" fillId="2" borderId="15" xfId="0" applyFont="1" applyFill="1" applyBorder="1" applyAlignment="1" applyProtection="1">
      <alignment horizontal="center" vertical="center" wrapText="1"/>
      <protection hidden="1"/>
    </xf>
  </cellXfs>
  <cellStyles count="8">
    <cellStyle name="Euro" xfId="1"/>
    <cellStyle name="Migliaia" xfId="2" builtinId="3"/>
    <cellStyle name="Normale" xfId="0" builtinId="0"/>
    <cellStyle name="Normale 2" xfId="3"/>
    <cellStyle name="Percentuale" xfId="6" builtinId="5"/>
    <cellStyle name="Percentuale 2" xfId="5"/>
    <cellStyle name="Valuta" xfId="7"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123825</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7:A35"/>
  <sheetViews>
    <sheetView zoomScale="130" zoomScaleNormal="130" workbookViewId="0">
      <selection activeCell="A8" sqref="A8"/>
    </sheetView>
  </sheetViews>
  <sheetFormatPr defaultRowHeight="12.75" x14ac:dyDescent="0.2"/>
  <cols>
    <col min="1" max="1" width="77.140625" style="92" customWidth="1"/>
    <col min="2" max="256" width="9.140625" style="92"/>
    <col min="257" max="257" width="77.140625" style="92" customWidth="1"/>
    <col min="258" max="512" width="9.140625" style="92"/>
    <col min="513" max="513" width="77.140625" style="92" customWidth="1"/>
    <col min="514" max="768" width="9.140625" style="92"/>
    <col min="769" max="769" width="77.140625" style="92" customWidth="1"/>
    <col min="770" max="1024" width="9.140625" style="92"/>
    <col min="1025" max="1025" width="77.140625" style="92" customWidth="1"/>
    <col min="1026" max="1280" width="9.140625" style="92"/>
    <col min="1281" max="1281" width="77.140625" style="92" customWidth="1"/>
    <col min="1282" max="1536" width="9.140625" style="92"/>
    <col min="1537" max="1537" width="77.140625" style="92" customWidth="1"/>
    <col min="1538" max="1792" width="9.140625" style="92"/>
    <col min="1793" max="1793" width="77.140625" style="92" customWidth="1"/>
    <col min="1794" max="2048" width="9.140625" style="92"/>
    <col min="2049" max="2049" width="77.140625" style="92" customWidth="1"/>
    <col min="2050" max="2304" width="9.140625" style="92"/>
    <col min="2305" max="2305" width="77.140625" style="92" customWidth="1"/>
    <col min="2306" max="2560" width="9.140625" style="92"/>
    <col min="2561" max="2561" width="77.140625" style="92" customWidth="1"/>
    <col min="2562" max="2816" width="9.140625" style="92"/>
    <col min="2817" max="2817" width="77.140625" style="92" customWidth="1"/>
    <col min="2818" max="3072" width="9.140625" style="92"/>
    <col min="3073" max="3073" width="77.140625" style="92" customWidth="1"/>
    <col min="3074" max="3328" width="9.140625" style="92"/>
    <col min="3329" max="3329" width="77.140625" style="92" customWidth="1"/>
    <col min="3330" max="3584" width="9.140625" style="92"/>
    <col min="3585" max="3585" width="77.140625" style="92" customWidth="1"/>
    <col min="3586" max="3840" width="9.140625" style="92"/>
    <col min="3841" max="3841" width="77.140625" style="92" customWidth="1"/>
    <col min="3842" max="4096" width="9.140625" style="92"/>
    <col min="4097" max="4097" width="77.140625" style="92" customWidth="1"/>
    <col min="4098" max="4352" width="9.140625" style="92"/>
    <col min="4353" max="4353" width="77.140625" style="92" customWidth="1"/>
    <col min="4354" max="4608" width="9.140625" style="92"/>
    <col min="4609" max="4609" width="77.140625" style="92" customWidth="1"/>
    <col min="4610" max="4864" width="9.140625" style="92"/>
    <col min="4865" max="4865" width="77.140625" style="92" customWidth="1"/>
    <col min="4866" max="5120" width="9.140625" style="92"/>
    <col min="5121" max="5121" width="77.140625" style="92" customWidth="1"/>
    <col min="5122" max="5376" width="9.140625" style="92"/>
    <col min="5377" max="5377" width="77.140625" style="92" customWidth="1"/>
    <col min="5378" max="5632" width="9.140625" style="92"/>
    <col min="5633" max="5633" width="77.140625" style="92" customWidth="1"/>
    <col min="5634" max="5888" width="9.140625" style="92"/>
    <col min="5889" max="5889" width="77.140625" style="92" customWidth="1"/>
    <col min="5890" max="6144" width="9.140625" style="92"/>
    <col min="6145" max="6145" width="77.140625" style="92" customWidth="1"/>
    <col min="6146" max="6400" width="9.140625" style="92"/>
    <col min="6401" max="6401" width="77.140625" style="92" customWidth="1"/>
    <col min="6402" max="6656" width="9.140625" style="92"/>
    <col min="6657" max="6657" width="77.140625" style="92" customWidth="1"/>
    <col min="6658" max="6912" width="9.140625" style="92"/>
    <col min="6913" max="6913" width="77.140625" style="92" customWidth="1"/>
    <col min="6914" max="7168" width="9.140625" style="92"/>
    <col min="7169" max="7169" width="77.140625" style="92" customWidth="1"/>
    <col min="7170" max="7424" width="9.140625" style="92"/>
    <col min="7425" max="7425" width="77.140625" style="92" customWidth="1"/>
    <col min="7426" max="7680" width="9.140625" style="92"/>
    <col min="7681" max="7681" width="77.140625" style="92" customWidth="1"/>
    <col min="7682" max="7936" width="9.140625" style="92"/>
    <col min="7937" max="7937" width="77.140625" style="92" customWidth="1"/>
    <col min="7938" max="8192" width="9.140625" style="92"/>
    <col min="8193" max="8193" width="77.140625" style="92" customWidth="1"/>
    <col min="8194" max="8448" width="9.140625" style="92"/>
    <col min="8449" max="8449" width="77.140625" style="92" customWidth="1"/>
    <col min="8450" max="8704" width="9.140625" style="92"/>
    <col min="8705" max="8705" width="77.140625" style="92" customWidth="1"/>
    <col min="8706" max="8960" width="9.140625" style="92"/>
    <col min="8961" max="8961" width="77.140625" style="92" customWidth="1"/>
    <col min="8962" max="9216" width="9.140625" style="92"/>
    <col min="9217" max="9217" width="77.140625" style="92" customWidth="1"/>
    <col min="9218" max="9472" width="9.140625" style="92"/>
    <col min="9473" max="9473" width="77.140625" style="92" customWidth="1"/>
    <col min="9474" max="9728" width="9.140625" style="92"/>
    <col min="9729" max="9729" width="77.140625" style="92" customWidth="1"/>
    <col min="9730" max="9984" width="9.140625" style="92"/>
    <col min="9985" max="9985" width="77.140625" style="92" customWidth="1"/>
    <col min="9986" max="10240" width="9.140625" style="92"/>
    <col min="10241" max="10241" width="77.140625" style="92" customWidth="1"/>
    <col min="10242" max="10496" width="9.140625" style="92"/>
    <col min="10497" max="10497" width="77.140625" style="92" customWidth="1"/>
    <col min="10498" max="10752" width="9.140625" style="92"/>
    <col min="10753" max="10753" width="77.140625" style="92" customWidth="1"/>
    <col min="10754" max="11008" width="9.140625" style="92"/>
    <col min="11009" max="11009" width="77.140625" style="92" customWidth="1"/>
    <col min="11010" max="11264" width="9.140625" style="92"/>
    <col min="11265" max="11265" width="77.140625" style="92" customWidth="1"/>
    <col min="11266" max="11520" width="9.140625" style="92"/>
    <col min="11521" max="11521" width="77.140625" style="92" customWidth="1"/>
    <col min="11522" max="11776" width="9.140625" style="92"/>
    <col min="11777" max="11777" width="77.140625" style="92" customWidth="1"/>
    <col min="11778" max="12032" width="9.140625" style="92"/>
    <col min="12033" max="12033" width="77.140625" style="92" customWidth="1"/>
    <col min="12034" max="12288" width="9.140625" style="92"/>
    <col min="12289" max="12289" width="77.140625" style="92" customWidth="1"/>
    <col min="12290" max="12544" width="9.140625" style="92"/>
    <col min="12545" max="12545" width="77.140625" style="92" customWidth="1"/>
    <col min="12546" max="12800" width="9.140625" style="92"/>
    <col min="12801" max="12801" width="77.140625" style="92" customWidth="1"/>
    <col min="12802" max="13056" width="9.140625" style="92"/>
    <col min="13057" max="13057" width="77.140625" style="92" customWidth="1"/>
    <col min="13058" max="13312" width="9.140625" style="92"/>
    <col min="13313" max="13313" width="77.140625" style="92" customWidth="1"/>
    <col min="13314" max="13568" width="9.140625" style="92"/>
    <col min="13569" max="13569" width="77.140625" style="92" customWidth="1"/>
    <col min="13570" max="13824" width="9.140625" style="92"/>
    <col min="13825" max="13825" width="77.140625" style="92" customWidth="1"/>
    <col min="13826" max="14080" width="9.140625" style="92"/>
    <col min="14081" max="14081" width="77.140625" style="92" customWidth="1"/>
    <col min="14082" max="14336" width="9.140625" style="92"/>
    <col min="14337" max="14337" width="77.140625" style="92" customWidth="1"/>
    <col min="14338" max="14592" width="9.140625" style="92"/>
    <col min="14593" max="14593" width="77.140625" style="92" customWidth="1"/>
    <col min="14594" max="14848" width="9.140625" style="92"/>
    <col min="14849" max="14849" width="77.140625" style="92" customWidth="1"/>
    <col min="14850" max="15104" width="9.140625" style="92"/>
    <col min="15105" max="15105" width="77.140625" style="92" customWidth="1"/>
    <col min="15106" max="15360" width="9.140625" style="92"/>
    <col min="15361" max="15361" width="77.140625" style="92" customWidth="1"/>
    <col min="15362" max="15616" width="9.140625" style="92"/>
    <col min="15617" max="15617" width="77.140625" style="92" customWidth="1"/>
    <col min="15618" max="15872" width="9.140625" style="92"/>
    <col min="15873" max="15873" width="77.140625" style="92" customWidth="1"/>
    <col min="15874" max="16128" width="9.140625" style="92"/>
    <col min="16129" max="16129" width="77.140625" style="92" customWidth="1"/>
    <col min="16130" max="16384" width="9.140625" style="92"/>
  </cols>
  <sheetData>
    <row r="7" spans="1:1" ht="25.5" x14ac:dyDescent="0.2">
      <c r="A7" s="125" t="s">
        <v>50</v>
      </c>
    </row>
    <row r="8" spans="1:1" ht="89.25" x14ac:dyDescent="0.2">
      <c r="A8" s="125" t="s">
        <v>55</v>
      </c>
    </row>
    <row r="9" spans="1:1" x14ac:dyDescent="0.2">
      <c r="A9" s="125" t="s">
        <v>51</v>
      </c>
    </row>
    <row r="10" spans="1:1" x14ac:dyDescent="0.2">
      <c r="A10" s="125" t="s">
        <v>52</v>
      </c>
    </row>
    <row r="11" spans="1:1" ht="38.25" x14ac:dyDescent="0.2">
      <c r="A11" s="125" t="s">
        <v>90</v>
      </c>
    </row>
    <row r="12" spans="1:1" ht="25.5" x14ac:dyDescent="0.2">
      <c r="A12" s="125" t="s">
        <v>53</v>
      </c>
    </row>
    <row r="13" spans="1:1" ht="25.5" x14ac:dyDescent="0.2">
      <c r="A13" s="125" t="s">
        <v>54</v>
      </c>
    </row>
    <row r="14" spans="1:1" ht="38.25" x14ac:dyDescent="0.2">
      <c r="A14" s="125" t="s">
        <v>56</v>
      </c>
    </row>
    <row r="15" spans="1:1" x14ac:dyDescent="0.2">
      <c r="A15" s="125"/>
    </row>
    <row r="16" spans="1:1" x14ac:dyDescent="0.2">
      <c r="A16" s="125" t="s">
        <v>63</v>
      </c>
    </row>
    <row r="17" spans="1:1" x14ac:dyDescent="0.2">
      <c r="A17" s="125" t="s">
        <v>51</v>
      </c>
    </row>
    <row r="18" spans="1:1" x14ac:dyDescent="0.2">
      <c r="A18" s="126" t="s">
        <v>95</v>
      </c>
    </row>
    <row r="19" spans="1:1" ht="38.25" x14ac:dyDescent="0.2">
      <c r="A19" s="125" t="s">
        <v>96</v>
      </c>
    </row>
    <row r="20" spans="1:1" x14ac:dyDescent="0.2">
      <c r="A20" s="127" t="s">
        <v>97</v>
      </c>
    </row>
    <row r="21" spans="1:1" ht="25.5" x14ac:dyDescent="0.2">
      <c r="A21" s="127" t="s">
        <v>91</v>
      </c>
    </row>
    <row r="22" spans="1:1" x14ac:dyDescent="0.2">
      <c r="A22" s="127" t="s">
        <v>92</v>
      </c>
    </row>
    <row r="23" spans="1:1" x14ac:dyDescent="0.2">
      <c r="A23" s="125"/>
    </row>
    <row r="24" spans="1:1" ht="25.5" x14ac:dyDescent="0.2">
      <c r="A24" s="126" t="s">
        <v>98</v>
      </c>
    </row>
    <row r="25" spans="1:1" ht="38.25" x14ac:dyDescent="0.2">
      <c r="A25" s="125" t="s">
        <v>93</v>
      </c>
    </row>
    <row r="26" spans="1:1" x14ac:dyDescent="0.2">
      <c r="A26" s="125" t="s">
        <v>51</v>
      </c>
    </row>
    <row r="27" spans="1:1" x14ac:dyDescent="0.2">
      <c r="A27" s="125" t="s">
        <v>61</v>
      </c>
    </row>
    <row r="28" spans="1:1" x14ac:dyDescent="0.2">
      <c r="A28" s="125" t="s">
        <v>64</v>
      </c>
    </row>
    <row r="29" spans="1:1" ht="38.25" x14ac:dyDescent="0.2">
      <c r="A29" s="128" t="s">
        <v>99</v>
      </c>
    </row>
    <row r="30" spans="1:1" ht="51.75" customHeight="1" x14ac:dyDescent="0.2">
      <c r="A30" s="128" t="s">
        <v>100</v>
      </c>
    </row>
    <row r="31" spans="1:1" ht="25.5" x14ac:dyDescent="0.2">
      <c r="A31" s="128" t="s">
        <v>94</v>
      </c>
    </row>
    <row r="32" spans="1:1" x14ac:dyDescent="0.2">
      <c r="A32" s="125"/>
    </row>
    <row r="33" spans="1:1" x14ac:dyDescent="0.2">
      <c r="A33" s="126" t="s">
        <v>57</v>
      </c>
    </row>
    <row r="34" spans="1:1" ht="25.5" x14ac:dyDescent="0.2">
      <c r="A34" s="129" t="s">
        <v>62</v>
      </c>
    </row>
    <row r="35" spans="1:1" x14ac:dyDescent="0.2">
      <c r="A35" s="130"/>
    </row>
  </sheetData>
  <sheetProtection password="CA65"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123825</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5"/>
  <sheetViews>
    <sheetView tabSelected="1" topLeftCell="A64" zoomScale="90" zoomScaleNormal="90" zoomScaleSheetLayoutView="90" workbookViewId="0">
      <selection activeCell="C4" sqref="C4"/>
    </sheetView>
  </sheetViews>
  <sheetFormatPr defaultRowHeight="14.25" x14ac:dyDescent="0.2"/>
  <cols>
    <col min="1" max="1" width="30.42578125" style="1" customWidth="1"/>
    <col min="2" max="2" width="48.7109375" style="1" bestFit="1" customWidth="1"/>
    <col min="3" max="3" width="20" style="1" customWidth="1"/>
    <col min="4" max="4" width="20.42578125" style="1" customWidth="1"/>
    <col min="5" max="5" width="24.5703125" style="1" customWidth="1"/>
    <col min="6" max="6" width="16.7109375" style="1" customWidth="1"/>
    <col min="7" max="7" width="16.42578125" style="1" customWidth="1"/>
    <col min="8" max="8" width="16.140625" style="2" bestFit="1" customWidth="1"/>
    <col min="9" max="9" width="0" style="2" hidden="1" customWidth="1"/>
    <col min="10" max="10" width="0.42578125" style="2" hidden="1" customWidth="1"/>
    <col min="11" max="11" width="11.85546875" style="2" customWidth="1"/>
    <col min="12" max="13" width="13.7109375" style="2" customWidth="1"/>
    <col min="14" max="14" width="17.28515625" style="2" customWidth="1"/>
    <col min="15" max="16384" width="9.140625" style="2"/>
  </cols>
  <sheetData>
    <row r="1" spans="1:14" ht="78.75" customHeight="1" x14ac:dyDescent="0.2">
      <c r="B1" s="132" t="s">
        <v>101</v>
      </c>
      <c r="C1" s="132"/>
      <c r="D1" s="132"/>
      <c r="E1" s="132"/>
      <c r="F1" s="43"/>
      <c r="G1" s="43"/>
    </row>
    <row r="2" spans="1:14" s="5" customFormat="1" ht="24" customHeight="1" x14ac:dyDescent="0.2">
      <c r="A2" s="3" t="s">
        <v>86</v>
      </c>
      <c r="B2" s="4"/>
      <c r="C2" s="4"/>
      <c r="D2" s="4"/>
      <c r="E2" s="4"/>
      <c r="F2" s="4"/>
      <c r="G2" s="4"/>
    </row>
    <row r="3" spans="1:14" ht="53.25" customHeight="1" x14ac:dyDescent="0.2">
      <c r="A3" s="147" t="s">
        <v>81</v>
      </c>
      <c r="B3" s="148"/>
      <c r="C3" s="6" t="s">
        <v>48</v>
      </c>
      <c r="D3" s="82" t="s">
        <v>9</v>
      </c>
      <c r="E3" s="86" t="s">
        <v>47</v>
      </c>
      <c r="F3" s="67"/>
      <c r="G3" s="68"/>
      <c r="H3" s="68"/>
    </row>
    <row r="4" spans="1:14" ht="19.5" customHeight="1" x14ac:dyDescent="0.2">
      <c r="A4" s="136" t="s">
        <v>82</v>
      </c>
      <c r="B4" s="7" t="s">
        <v>40</v>
      </c>
      <c r="C4" s="23"/>
      <c r="D4" s="83">
        <v>500</v>
      </c>
      <c r="E4" s="39" t="str">
        <f>IF(C4&gt;D4, ("Il valore offerto supera l'importo a base d'asta"), (""))</f>
        <v/>
      </c>
      <c r="F4" s="69"/>
      <c r="G4" s="118"/>
      <c r="H4" s="69"/>
      <c r="L4" s="58"/>
      <c r="M4" s="58"/>
      <c r="N4" s="58"/>
    </row>
    <row r="5" spans="1:14" ht="19.5" customHeight="1" x14ac:dyDescent="0.2">
      <c r="A5" s="137"/>
      <c r="B5" s="7" t="s">
        <v>15</v>
      </c>
      <c r="C5" s="23"/>
      <c r="D5" s="83">
        <v>520</v>
      </c>
      <c r="E5" s="39" t="str">
        <f t="shared" ref="E5:E30" si="0">IF(C5&gt;D5, ("Il valore offerto supera l'importo a base d'asta"), (""))</f>
        <v/>
      </c>
      <c r="F5" s="69"/>
      <c r="G5" s="117"/>
      <c r="H5" s="69"/>
      <c r="L5" s="58"/>
      <c r="M5" s="58"/>
      <c r="N5" s="58"/>
    </row>
    <row r="6" spans="1:14" ht="19.5" customHeight="1" x14ac:dyDescent="0.2">
      <c r="A6" s="137"/>
      <c r="B6" s="7" t="s">
        <v>27</v>
      </c>
      <c r="C6" s="23"/>
      <c r="D6" s="83">
        <v>400</v>
      </c>
      <c r="E6" s="39" t="str">
        <f t="shared" si="0"/>
        <v/>
      </c>
      <c r="F6" s="69"/>
      <c r="G6" s="117"/>
      <c r="H6" s="69"/>
      <c r="L6" s="66"/>
      <c r="M6" s="58"/>
      <c r="N6" s="58"/>
    </row>
    <row r="7" spans="1:14" ht="19.5" customHeight="1" x14ac:dyDescent="0.2">
      <c r="A7" s="137"/>
      <c r="B7" s="7" t="s">
        <v>1</v>
      </c>
      <c r="C7" s="23"/>
      <c r="D7" s="83">
        <v>400</v>
      </c>
      <c r="E7" s="39" t="str">
        <f t="shared" si="0"/>
        <v/>
      </c>
      <c r="F7" s="69"/>
      <c r="G7" s="117"/>
      <c r="H7" s="69"/>
      <c r="L7" s="58"/>
      <c r="M7" s="58"/>
      <c r="N7" s="58"/>
    </row>
    <row r="8" spans="1:14" ht="19.5" customHeight="1" x14ac:dyDescent="0.2">
      <c r="A8" s="137"/>
      <c r="B8" s="7" t="s">
        <v>2</v>
      </c>
      <c r="C8" s="23"/>
      <c r="D8" s="83">
        <v>300</v>
      </c>
      <c r="E8" s="39" t="str">
        <f t="shared" si="0"/>
        <v/>
      </c>
      <c r="F8" s="69"/>
      <c r="G8" s="117"/>
      <c r="H8" s="69"/>
      <c r="L8" s="58"/>
      <c r="M8" s="58"/>
      <c r="N8" s="58"/>
    </row>
    <row r="9" spans="1:14" ht="19.5" customHeight="1" x14ac:dyDescent="0.2">
      <c r="A9" s="137"/>
      <c r="B9" s="7" t="s">
        <v>5</v>
      </c>
      <c r="C9" s="23"/>
      <c r="D9" s="83">
        <v>600</v>
      </c>
      <c r="E9" s="39" t="str">
        <f t="shared" si="0"/>
        <v/>
      </c>
      <c r="F9" s="69"/>
      <c r="G9" s="117"/>
      <c r="H9" s="69"/>
      <c r="L9" s="58"/>
      <c r="M9" s="58"/>
      <c r="N9" s="58"/>
    </row>
    <row r="10" spans="1:14" ht="19.5" customHeight="1" x14ac:dyDescent="0.2">
      <c r="A10" s="137"/>
      <c r="B10" s="7" t="s">
        <v>10</v>
      </c>
      <c r="C10" s="23"/>
      <c r="D10" s="83">
        <v>450</v>
      </c>
      <c r="E10" s="39" t="str">
        <f t="shared" si="0"/>
        <v/>
      </c>
      <c r="F10" s="69"/>
      <c r="G10" s="117"/>
      <c r="H10" s="69"/>
      <c r="L10" s="58"/>
      <c r="M10" s="58"/>
      <c r="N10" s="58"/>
    </row>
    <row r="11" spans="1:14" ht="19.5" customHeight="1" x14ac:dyDescent="0.2">
      <c r="A11" s="137"/>
      <c r="B11" s="7" t="s">
        <v>3</v>
      </c>
      <c r="C11" s="23"/>
      <c r="D11" s="83">
        <v>450</v>
      </c>
      <c r="E11" s="39" t="str">
        <f t="shared" si="0"/>
        <v/>
      </c>
      <c r="F11" s="69"/>
      <c r="G11" s="117"/>
      <c r="H11" s="69"/>
      <c r="L11" s="58"/>
      <c r="M11" s="58"/>
      <c r="N11" s="58"/>
    </row>
    <row r="12" spans="1:14" ht="19.5" customHeight="1" x14ac:dyDescent="0.2">
      <c r="A12" s="137"/>
      <c r="B12" s="7" t="s">
        <v>4</v>
      </c>
      <c r="C12" s="23"/>
      <c r="D12" s="83">
        <v>250</v>
      </c>
      <c r="E12" s="39" t="str">
        <f t="shared" si="0"/>
        <v/>
      </c>
      <c r="F12" s="69"/>
      <c r="G12" s="117"/>
      <c r="H12" s="69"/>
      <c r="L12" s="58"/>
      <c r="M12" s="58"/>
      <c r="N12" s="58"/>
    </row>
    <row r="13" spans="1:14" ht="19.5" customHeight="1" x14ac:dyDescent="0.2">
      <c r="A13" s="137"/>
      <c r="B13" s="7" t="s">
        <v>42</v>
      </c>
      <c r="C13" s="23"/>
      <c r="D13" s="83">
        <v>500</v>
      </c>
      <c r="E13" s="39" t="str">
        <f t="shared" si="0"/>
        <v/>
      </c>
      <c r="F13" s="69"/>
      <c r="G13" s="117"/>
      <c r="H13" s="69"/>
      <c r="L13" s="58"/>
      <c r="M13" s="58"/>
      <c r="N13" s="58"/>
    </row>
    <row r="14" spans="1:14" ht="19.5" customHeight="1" x14ac:dyDescent="0.2">
      <c r="A14" s="137"/>
      <c r="B14" s="7" t="s">
        <v>43</v>
      </c>
      <c r="C14" s="23"/>
      <c r="D14" s="83">
        <v>400</v>
      </c>
      <c r="E14" s="39" t="str">
        <f t="shared" si="0"/>
        <v/>
      </c>
      <c r="F14" s="69"/>
      <c r="G14" s="117"/>
      <c r="H14" s="69"/>
      <c r="L14" s="58"/>
      <c r="M14" s="58"/>
      <c r="N14" s="58"/>
    </row>
    <row r="15" spans="1:14" ht="19.5" customHeight="1" x14ac:dyDescent="0.2">
      <c r="A15" s="137"/>
      <c r="B15" s="7" t="s">
        <v>13</v>
      </c>
      <c r="C15" s="23"/>
      <c r="D15" s="83">
        <v>400</v>
      </c>
      <c r="E15" s="39" t="str">
        <f t="shared" si="0"/>
        <v/>
      </c>
      <c r="F15" s="69"/>
      <c r="G15" s="117"/>
      <c r="H15" s="69"/>
      <c r="L15" s="58"/>
      <c r="M15" s="58"/>
      <c r="N15" s="58"/>
    </row>
    <row r="16" spans="1:14" ht="19.5" customHeight="1" x14ac:dyDescent="0.2">
      <c r="A16" s="137"/>
      <c r="B16" s="7" t="s">
        <v>6</v>
      </c>
      <c r="C16" s="23"/>
      <c r="D16" s="83">
        <v>300</v>
      </c>
      <c r="E16" s="39" t="str">
        <f t="shared" si="0"/>
        <v/>
      </c>
      <c r="F16" s="69"/>
      <c r="G16" s="117"/>
      <c r="H16" s="69"/>
      <c r="L16" s="58"/>
      <c r="M16" s="58"/>
      <c r="N16" s="58"/>
    </row>
    <row r="17" spans="1:14" ht="19.5" customHeight="1" x14ac:dyDescent="0.2">
      <c r="A17" s="137"/>
      <c r="B17" s="7" t="s">
        <v>7</v>
      </c>
      <c r="C17" s="23"/>
      <c r="D17" s="83">
        <v>300</v>
      </c>
      <c r="E17" s="39" t="str">
        <f t="shared" si="0"/>
        <v/>
      </c>
      <c r="F17" s="69"/>
      <c r="G17" s="117"/>
      <c r="H17" s="69"/>
      <c r="L17" s="58"/>
      <c r="M17" s="58"/>
      <c r="N17" s="58"/>
    </row>
    <row r="18" spans="1:14" ht="19.5" customHeight="1" x14ac:dyDescent="0.2">
      <c r="A18" s="137"/>
      <c r="B18" s="7" t="s">
        <v>14</v>
      </c>
      <c r="C18" s="23"/>
      <c r="D18" s="83">
        <v>280</v>
      </c>
      <c r="E18" s="39" t="str">
        <f t="shared" si="0"/>
        <v/>
      </c>
      <c r="F18" s="69"/>
      <c r="G18" s="117"/>
      <c r="H18" s="69"/>
      <c r="L18" s="58"/>
      <c r="M18" s="58"/>
      <c r="N18" s="58"/>
    </row>
    <row r="19" spans="1:14" ht="19.5" customHeight="1" x14ac:dyDescent="0.2">
      <c r="A19" s="137"/>
      <c r="B19" s="7" t="s">
        <v>11</v>
      </c>
      <c r="C19" s="23"/>
      <c r="D19" s="83">
        <v>320</v>
      </c>
      <c r="E19" s="39" t="str">
        <f t="shared" si="0"/>
        <v/>
      </c>
      <c r="F19" s="69"/>
      <c r="G19" s="117"/>
      <c r="H19" s="69"/>
      <c r="I19" s="1"/>
      <c r="L19" s="58"/>
      <c r="M19" s="58"/>
      <c r="N19" s="58"/>
    </row>
    <row r="20" spans="1:14" ht="19.5" customHeight="1" x14ac:dyDescent="0.2">
      <c r="A20" s="15"/>
      <c r="B20" s="7" t="s">
        <v>12</v>
      </c>
      <c r="C20" s="23"/>
      <c r="D20" s="83">
        <v>600</v>
      </c>
      <c r="E20" s="39" t="str">
        <f t="shared" si="0"/>
        <v/>
      </c>
      <c r="F20" s="69"/>
      <c r="G20" s="117"/>
      <c r="H20" s="69"/>
      <c r="L20" s="58"/>
      <c r="M20" s="58"/>
      <c r="N20" s="58"/>
    </row>
    <row r="21" spans="1:14" ht="19.5" customHeight="1" x14ac:dyDescent="0.2">
      <c r="A21" s="15"/>
      <c r="B21" s="38" t="s">
        <v>23</v>
      </c>
      <c r="C21" s="23"/>
      <c r="D21" s="83">
        <v>480</v>
      </c>
      <c r="E21" s="39" t="str">
        <f t="shared" si="0"/>
        <v/>
      </c>
      <c r="F21" s="69"/>
      <c r="G21" s="117"/>
      <c r="H21" s="69"/>
      <c r="L21" s="58"/>
      <c r="M21" s="58"/>
      <c r="N21" s="58"/>
    </row>
    <row r="22" spans="1:14" ht="19.5" customHeight="1" x14ac:dyDescent="0.2">
      <c r="A22" s="15"/>
      <c r="B22" s="38" t="s">
        <v>41</v>
      </c>
      <c r="C22" s="23"/>
      <c r="D22" s="83">
        <v>600</v>
      </c>
      <c r="E22" s="39" t="str">
        <f t="shared" si="0"/>
        <v/>
      </c>
      <c r="F22" s="69"/>
      <c r="G22" s="117"/>
      <c r="H22" s="69"/>
      <c r="L22" s="58"/>
      <c r="M22" s="58"/>
      <c r="N22" s="58"/>
    </row>
    <row r="23" spans="1:14" ht="19.5" customHeight="1" x14ac:dyDescent="0.2">
      <c r="A23" s="15"/>
      <c r="B23" s="39" t="s">
        <v>39</v>
      </c>
      <c r="C23" s="23"/>
      <c r="D23" s="83">
        <v>350</v>
      </c>
      <c r="E23" s="39" t="str">
        <f t="shared" si="0"/>
        <v/>
      </c>
      <c r="F23" s="69"/>
      <c r="G23" s="117"/>
      <c r="H23" s="69"/>
      <c r="L23" s="58"/>
      <c r="M23" s="58"/>
      <c r="N23" s="58"/>
    </row>
    <row r="24" spans="1:14" ht="19.5" customHeight="1" x14ac:dyDescent="0.2">
      <c r="A24" s="15"/>
      <c r="B24" s="44" t="s">
        <v>65</v>
      </c>
      <c r="C24" s="23"/>
      <c r="D24" s="83">
        <v>210</v>
      </c>
      <c r="E24" s="39" t="str">
        <f t="shared" si="0"/>
        <v/>
      </c>
      <c r="F24" s="69"/>
      <c r="G24" s="117"/>
      <c r="H24" s="69"/>
      <c r="L24" s="58"/>
      <c r="M24" s="58"/>
      <c r="N24" s="58"/>
    </row>
    <row r="25" spans="1:14" ht="19.5" customHeight="1" x14ac:dyDescent="0.2">
      <c r="A25" s="15"/>
      <c r="B25" s="39" t="s">
        <v>28</v>
      </c>
      <c r="C25" s="23"/>
      <c r="D25" s="83">
        <v>450</v>
      </c>
      <c r="E25" s="39" t="str">
        <f t="shared" si="0"/>
        <v/>
      </c>
      <c r="F25" s="69"/>
      <c r="G25" s="117"/>
      <c r="H25" s="69"/>
      <c r="L25" s="58"/>
      <c r="M25" s="58"/>
      <c r="N25" s="58"/>
    </row>
    <row r="26" spans="1:14" ht="19.5" customHeight="1" x14ac:dyDescent="0.2">
      <c r="A26" s="15"/>
      <c r="B26" s="39" t="s">
        <v>26</v>
      </c>
      <c r="C26" s="23"/>
      <c r="D26" s="83">
        <v>380</v>
      </c>
      <c r="E26" s="39" t="str">
        <f t="shared" si="0"/>
        <v/>
      </c>
      <c r="F26" s="69"/>
      <c r="G26" s="117"/>
      <c r="H26" s="69"/>
      <c r="L26" s="58"/>
      <c r="M26" s="58"/>
      <c r="N26" s="58"/>
    </row>
    <row r="27" spans="1:14" ht="19.5" customHeight="1" x14ac:dyDescent="0.2">
      <c r="A27" s="15"/>
      <c r="B27" s="39" t="s">
        <v>29</v>
      </c>
      <c r="C27" s="23"/>
      <c r="D27" s="83">
        <v>650</v>
      </c>
      <c r="E27" s="39" t="str">
        <f t="shared" si="0"/>
        <v/>
      </c>
      <c r="F27" s="69"/>
      <c r="G27" s="117"/>
      <c r="H27" s="69"/>
      <c r="L27" s="58"/>
      <c r="M27" s="58"/>
      <c r="N27" s="58"/>
    </row>
    <row r="28" spans="1:14" ht="19.5" customHeight="1" x14ac:dyDescent="0.2">
      <c r="A28" s="15"/>
      <c r="B28" s="39" t="s">
        <v>46</v>
      </c>
      <c r="C28" s="23"/>
      <c r="D28" s="83">
        <v>500</v>
      </c>
      <c r="E28" s="39" t="str">
        <f t="shared" si="0"/>
        <v/>
      </c>
      <c r="F28" s="69"/>
      <c r="G28" s="117"/>
      <c r="H28" s="69"/>
      <c r="L28" s="58"/>
      <c r="M28" s="58"/>
      <c r="N28" s="58"/>
    </row>
    <row r="29" spans="1:14" ht="30" customHeight="1" x14ac:dyDescent="0.2">
      <c r="A29" s="145" t="s">
        <v>67</v>
      </c>
      <c r="B29" s="146"/>
      <c r="C29" s="23"/>
      <c r="D29" s="84">
        <v>0.8</v>
      </c>
      <c r="E29" s="39" t="str">
        <f t="shared" si="0"/>
        <v/>
      </c>
      <c r="F29" s="69"/>
      <c r="G29" s="117"/>
      <c r="H29" s="69"/>
      <c r="L29" s="58"/>
      <c r="M29" s="58"/>
      <c r="N29" s="58"/>
    </row>
    <row r="30" spans="1:14" ht="30" customHeight="1" x14ac:dyDescent="0.2">
      <c r="A30" s="65" t="s">
        <v>80</v>
      </c>
      <c r="B30" s="64"/>
      <c r="C30" s="23"/>
      <c r="D30" s="85">
        <v>235</v>
      </c>
      <c r="E30" s="39" t="str">
        <f t="shared" si="0"/>
        <v/>
      </c>
      <c r="F30" s="69"/>
      <c r="G30" s="117"/>
      <c r="H30" s="69"/>
      <c r="L30" s="58"/>
      <c r="M30" s="58"/>
      <c r="N30" s="58"/>
    </row>
    <row r="31" spans="1:14" ht="17.25" customHeight="1" x14ac:dyDescent="0.2">
      <c r="A31" s="15"/>
      <c r="B31" s="15"/>
      <c r="C31" s="15"/>
      <c r="D31" s="21"/>
      <c r="E31" s="22"/>
      <c r="F31" s="62"/>
      <c r="G31" s="57"/>
      <c r="H31" s="58"/>
      <c r="L31" s="58"/>
      <c r="M31" s="58"/>
      <c r="N31" s="58"/>
    </row>
    <row r="32" spans="1:14" ht="17.25" customHeight="1" x14ac:dyDescent="0.2">
      <c r="A32" s="15"/>
      <c r="B32" s="9"/>
      <c r="C32" s="9"/>
    </row>
    <row r="33" spans="1:14" s="5" customFormat="1" ht="24" customHeight="1" x14ac:dyDescent="0.2">
      <c r="A33" s="3" t="s">
        <v>84</v>
      </c>
      <c r="B33" s="8"/>
      <c r="C33" s="8"/>
      <c r="D33" s="8"/>
      <c r="E33" s="8"/>
      <c r="F33" s="8"/>
      <c r="G33" s="8"/>
    </row>
    <row r="34" spans="1:14" ht="41.25" customHeight="1" thickBot="1" x14ac:dyDescent="0.25">
      <c r="A34" s="141" t="s">
        <v>45</v>
      </c>
      <c r="B34" s="142"/>
      <c r="C34" s="49"/>
      <c r="D34" s="10" t="s">
        <v>59</v>
      </c>
      <c r="E34" s="10" t="s">
        <v>60</v>
      </c>
      <c r="F34" s="10" t="s">
        <v>17</v>
      </c>
      <c r="G34" s="10" t="s">
        <v>87</v>
      </c>
      <c r="H34" s="10" t="s">
        <v>88</v>
      </c>
      <c r="K34" s="1"/>
    </row>
    <row r="35" spans="1:14" s="1" customFormat="1" ht="38.25" customHeight="1" thickBot="1" x14ac:dyDescent="0.25">
      <c r="A35" s="143" t="s">
        <v>58</v>
      </c>
      <c r="B35" s="144"/>
      <c r="C35" s="63"/>
      <c r="D35" s="70">
        <f>TRUNC(C30,2)</f>
        <v>0</v>
      </c>
      <c r="E35" s="72">
        <f>D30</f>
        <v>235</v>
      </c>
      <c r="F35" s="77">
        <v>0.12</v>
      </c>
      <c r="G35" s="80">
        <f>TRUNC((E35-D35)/E35,7)</f>
        <v>1</v>
      </c>
      <c r="H35" s="79">
        <f>TRUNC((F35*G35),7)</f>
        <v>0.12</v>
      </c>
    </row>
    <row r="36" spans="1:14" ht="41.25" customHeight="1" thickBot="1" x14ac:dyDescent="0.25">
      <c r="A36" s="141" t="s">
        <v>44</v>
      </c>
      <c r="B36" s="142"/>
      <c r="C36" s="49"/>
      <c r="D36" s="10" t="s">
        <v>59</v>
      </c>
      <c r="E36" s="10" t="s">
        <v>60</v>
      </c>
      <c r="F36" s="78" t="s">
        <v>17</v>
      </c>
      <c r="G36" s="10" t="s">
        <v>37</v>
      </c>
      <c r="H36" s="114" t="s">
        <v>36</v>
      </c>
      <c r="K36" s="1"/>
      <c r="N36" s="58"/>
    </row>
    <row r="37" spans="1:14" s="1" customFormat="1" ht="38.25" customHeight="1" thickBot="1" x14ac:dyDescent="0.25">
      <c r="A37" s="138" t="s">
        <v>19</v>
      </c>
      <c r="B37" s="50" t="s">
        <v>0</v>
      </c>
      <c r="C37" s="42" t="s">
        <v>20</v>
      </c>
      <c r="D37" s="70">
        <f>TRUNC(C4*C38+C5*C39+C7*C40+C8*C41+C15*C42+C12*C43+C10*C44,2)</f>
        <v>0</v>
      </c>
      <c r="E37" s="72">
        <f>TRUNC(D4*C38+D5*C39+D7*C40+D8*C41+D15*C42+D12*C43+D10*C44,2)</f>
        <v>345</v>
      </c>
      <c r="F37" s="77">
        <v>0.1</v>
      </c>
      <c r="G37" s="80">
        <f>TRUNC((E37-D37)/E37,7)</f>
        <v>1</v>
      </c>
      <c r="H37" s="79">
        <f>TRUNC((F37*G37),7)</f>
        <v>0.1</v>
      </c>
    </row>
    <row r="38" spans="1:14" ht="28.5" customHeight="1" x14ac:dyDescent="0.2">
      <c r="A38" s="139"/>
      <c r="B38" s="51" t="s">
        <v>40</v>
      </c>
      <c r="C38" s="45">
        <v>0.05</v>
      </c>
      <c r="D38" s="119"/>
      <c r="E38" s="96"/>
      <c r="G38" s="2"/>
      <c r="H38" s="58"/>
    </row>
    <row r="39" spans="1:14" ht="27.75" customHeight="1" x14ac:dyDescent="0.2">
      <c r="A39" s="139"/>
      <c r="B39" s="7" t="s">
        <v>15</v>
      </c>
      <c r="C39" s="45">
        <v>0.05</v>
      </c>
      <c r="D39" s="119"/>
      <c r="E39" s="96"/>
      <c r="G39" s="2"/>
      <c r="H39" s="58"/>
    </row>
    <row r="40" spans="1:14" ht="33" customHeight="1" x14ac:dyDescent="0.2">
      <c r="A40" s="139"/>
      <c r="B40" s="52" t="s">
        <v>1</v>
      </c>
      <c r="C40" s="45">
        <v>0.25</v>
      </c>
      <c r="D40" s="119"/>
      <c r="E40" s="96"/>
      <c r="F40" s="58"/>
      <c r="G40" s="2"/>
      <c r="H40" s="58"/>
    </row>
    <row r="41" spans="1:14" ht="22.5" customHeight="1" x14ac:dyDescent="0.2">
      <c r="A41" s="139"/>
      <c r="B41" s="7" t="s">
        <v>2</v>
      </c>
      <c r="C41" s="45">
        <v>0.28000000000000003</v>
      </c>
      <c r="D41" s="119"/>
      <c r="E41" s="96"/>
      <c r="F41" s="2"/>
      <c r="G41" s="2"/>
      <c r="H41" s="58"/>
    </row>
    <row r="42" spans="1:14" ht="22.5" customHeight="1" x14ac:dyDescent="0.2">
      <c r="A42" s="139"/>
      <c r="B42" s="52" t="s">
        <v>13</v>
      </c>
      <c r="C42" s="45">
        <v>0.05</v>
      </c>
      <c r="D42" s="119"/>
      <c r="E42" s="96"/>
      <c r="F42" s="2"/>
      <c r="G42" s="2"/>
      <c r="H42" s="58"/>
    </row>
    <row r="43" spans="1:14" ht="24" customHeight="1" x14ac:dyDescent="0.2">
      <c r="A43" s="139"/>
      <c r="B43" s="52" t="s">
        <v>4</v>
      </c>
      <c r="C43" s="45">
        <v>0.27</v>
      </c>
      <c r="D43" s="119"/>
      <c r="E43" s="96"/>
      <c r="F43" s="2"/>
      <c r="G43" s="2"/>
      <c r="H43" s="58"/>
    </row>
    <row r="44" spans="1:14" ht="27" customHeight="1" thickBot="1" x14ac:dyDescent="0.25">
      <c r="A44" s="140"/>
      <c r="B44" s="52" t="s">
        <v>10</v>
      </c>
      <c r="C44" s="45">
        <v>0.05</v>
      </c>
      <c r="D44" s="119"/>
      <c r="E44" s="96"/>
      <c r="F44" s="120"/>
      <c r="G44" s="2"/>
      <c r="H44" s="58"/>
    </row>
    <row r="45" spans="1:14" s="1" customFormat="1" ht="21.75" customHeight="1" x14ac:dyDescent="0.2">
      <c r="A45" s="133" t="s">
        <v>68</v>
      </c>
      <c r="B45" s="53" t="s">
        <v>0</v>
      </c>
      <c r="C45" s="42" t="s">
        <v>20</v>
      </c>
      <c r="D45" s="71">
        <f>TRUNC(C4*C46+C21*C47+C7*C48+C13*C49+C8*C50+C12*C51+C15*C52+C10*C53,2)</f>
        <v>0</v>
      </c>
      <c r="E45" s="73">
        <f>TRUNC(D4*C46+D21*C47+D7*C48+D13*C49+D8*C50+D12*C51+D15*C52+D10*C53,2)</f>
        <v>376</v>
      </c>
      <c r="F45" s="77">
        <v>0.1</v>
      </c>
      <c r="G45" s="80">
        <f>TRUNC((E45-D45)/E45,7)</f>
        <v>1</v>
      </c>
      <c r="H45" s="79">
        <f>TRUNC((F45*G45),7)</f>
        <v>0.1</v>
      </c>
    </row>
    <row r="46" spans="1:14" ht="24.75" customHeight="1" x14ac:dyDescent="0.2">
      <c r="A46" s="134"/>
      <c r="B46" s="51" t="s">
        <v>40</v>
      </c>
      <c r="C46" s="45">
        <v>0.05</v>
      </c>
      <c r="D46" s="119"/>
      <c r="E46" s="96"/>
      <c r="G46" s="2"/>
      <c r="H46" s="58"/>
    </row>
    <row r="47" spans="1:14" ht="22.5" customHeight="1" x14ac:dyDescent="0.2">
      <c r="A47" s="134"/>
      <c r="B47" s="38" t="s">
        <v>23</v>
      </c>
      <c r="C47" s="45">
        <v>0.1</v>
      </c>
      <c r="D47" s="119"/>
      <c r="E47" s="96"/>
      <c r="F47" s="2"/>
      <c r="G47" s="2"/>
      <c r="H47" s="58"/>
    </row>
    <row r="48" spans="1:14" ht="33" customHeight="1" x14ac:dyDescent="0.2">
      <c r="A48" s="134"/>
      <c r="B48" s="52" t="s">
        <v>1</v>
      </c>
      <c r="C48" s="45">
        <v>0.12</v>
      </c>
      <c r="D48" s="119"/>
      <c r="E48" s="96"/>
      <c r="F48" s="58"/>
      <c r="G48" s="2"/>
      <c r="H48" s="58"/>
    </row>
    <row r="49" spans="1:8" ht="22.5" customHeight="1" x14ac:dyDescent="0.2">
      <c r="A49" s="134"/>
      <c r="B49" s="52" t="s">
        <v>42</v>
      </c>
      <c r="C49" s="45">
        <v>0.18</v>
      </c>
      <c r="D49" s="119"/>
      <c r="E49" s="96"/>
      <c r="F49" s="2"/>
      <c r="G49" s="2"/>
      <c r="H49" s="58"/>
    </row>
    <row r="50" spans="1:8" ht="22.5" customHeight="1" x14ac:dyDescent="0.2">
      <c r="A50" s="134"/>
      <c r="B50" s="52" t="s">
        <v>2</v>
      </c>
      <c r="C50" s="45">
        <v>0.2</v>
      </c>
      <c r="D50" s="119"/>
      <c r="E50" s="96"/>
      <c r="F50" s="2"/>
      <c r="G50" s="2"/>
      <c r="H50" s="58"/>
    </row>
    <row r="51" spans="1:8" ht="24" customHeight="1" x14ac:dyDescent="0.2">
      <c r="A51" s="134"/>
      <c r="B51" s="52" t="s">
        <v>4</v>
      </c>
      <c r="C51" s="45">
        <v>0.25</v>
      </c>
      <c r="D51" s="119"/>
      <c r="E51" s="96"/>
      <c r="F51" s="2"/>
      <c r="G51" s="2"/>
      <c r="H51" s="58"/>
    </row>
    <row r="52" spans="1:8" ht="21" customHeight="1" x14ac:dyDescent="0.2">
      <c r="A52" s="134"/>
      <c r="B52" s="52" t="s">
        <v>16</v>
      </c>
      <c r="C52" s="45">
        <v>0.05</v>
      </c>
      <c r="D52" s="119"/>
      <c r="E52" s="96"/>
      <c r="F52" s="2"/>
      <c r="G52" s="2"/>
      <c r="H52" s="58"/>
    </row>
    <row r="53" spans="1:8" s="76" customFormat="1" ht="27" customHeight="1" thickBot="1" x14ac:dyDescent="0.25">
      <c r="A53" s="135"/>
      <c r="B53" s="75" t="s">
        <v>10</v>
      </c>
      <c r="C53" s="37">
        <v>0.05</v>
      </c>
      <c r="D53" s="119"/>
      <c r="E53" s="96"/>
      <c r="F53" s="121"/>
      <c r="H53" s="115"/>
    </row>
    <row r="54" spans="1:8" s="1" customFormat="1" ht="21.75" customHeight="1" x14ac:dyDescent="0.2">
      <c r="A54" s="133" t="s">
        <v>69</v>
      </c>
      <c r="B54" s="53" t="s">
        <v>0</v>
      </c>
      <c r="C54" s="42" t="s">
        <v>20</v>
      </c>
      <c r="D54" s="71">
        <f>TRUNC(C4*C55+C7*C56+C14*C57+C15*C58+C8*C59+C12*C60+C16*C61+C10*C62,2)</f>
        <v>0</v>
      </c>
      <c r="E54" s="74">
        <f>TRUNC(D4*C55+D7*C56+D14*C57+D15*C58+D8*C59+D12*C60+D16*C61+D10*C62,2)</f>
        <v>329</v>
      </c>
      <c r="F54" s="77">
        <v>0.1</v>
      </c>
      <c r="G54" s="80">
        <f>TRUNC((E54-D54)/E54,7)</f>
        <v>1</v>
      </c>
      <c r="H54" s="79">
        <f>TRUNC((F54*G54),7)</f>
        <v>0.1</v>
      </c>
    </row>
    <row r="55" spans="1:8" ht="34.5" customHeight="1" x14ac:dyDescent="0.2">
      <c r="A55" s="134"/>
      <c r="B55" s="51" t="s">
        <v>40</v>
      </c>
      <c r="C55" s="45">
        <v>0.05</v>
      </c>
      <c r="D55" s="119"/>
      <c r="E55" s="96"/>
      <c r="G55" s="2"/>
      <c r="H55" s="58"/>
    </row>
    <row r="56" spans="1:8" ht="24" customHeight="1" x14ac:dyDescent="0.2">
      <c r="A56" s="134"/>
      <c r="B56" s="11" t="s">
        <v>1</v>
      </c>
      <c r="C56" s="45">
        <v>0.15</v>
      </c>
      <c r="D56" s="119"/>
      <c r="E56" s="96"/>
      <c r="G56" s="2"/>
      <c r="H56" s="58"/>
    </row>
    <row r="57" spans="1:8" ht="22.5" customHeight="1" x14ac:dyDescent="0.2">
      <c r="A57" s="134"/>
      <c r="B57" s="52" t="s">
        <v>43</v>
      </c>
      <c r="C57" s="45">
        <v>0.08</v>
      </c>
      <c r="D57" s="119"/>
      <c r="E57" s="96"/>
      <c r="F57" s="58"/>
      <c r="G57" s="2"/>
      <c r="H57" s="58"/>
    </row>
    <row r="58" spans="1:8" ht="28.5" customHeight="1" x14ac:dyDescent="0.2">
      <c r="A58" s="134"/>
      <c r="B58" s="52" t="s">
        <v>16</v>
      </c>
      <c r="C58" s="45">
        <v>0.05</v>
      </c>
      <c r="D58" s="119"/>
      <c r="E58" s="96"/>
      <c r="F58" s="2"/>
      <c r="G58" s="2"/>
      <c r="H58" s="58"/>
    </row>
    <row r="59" spans="1:8" ht="23.25" customHeight="1" x14ac:dyDescent="0.2">
      <c r="A59" s="134"/>
      <c r="B59" s="52" t="s">
        <v>2</v>
      </c>
      <c r="C59" s="45">
        <v>0.25</v>
      </c>
      <c r="D59" s="119"/>
      <c r="E59" s="96"/>
      <c r="F59" s="2"/>
      <c r="G59" s="2"/>
      <c r="H59" s="58"/>
    </row>
    <row r="60" spans="1:8" ht="24" customHeight="1" x14ac:dyDescent="0.2">
      <c r="A60" s="134"/>
      <c r="B60" s="52" t="s">
        <v>4</v>
      </c>
      <c r="C60" s="45">
        <v>0.3</v>
      </c>
      <c r="D60" s="119"/>
      <c r="E60" s="96"/>
      <c r="F60" s="2"/>
      <c r="G60" s="2"/>
      <c r="H60" s="58"/>
    </row>
    <row r="61" spans="1:8" ht="21" customHeight="1" x14ac:dyDescent="0.2">
      <c r="A61" s="134"/>
      <c r="B61" s="52" t="s">
        <v>6</v>
      </c>
      <c r="C61" s="45">
        <v>0.08</v>
      </c>
      <c r="D61" s="119"/>
      <c r="E61" s="96"/>
      <c r="F61" s="2"/>
      <c r="G61" s="2"/>
      <c r="H61" s="58"/>
    </row>
    <row r="62" spans="1:8" ht="27" customHeight="1" thickBot="1" x14ac:dyDescent="0.25">
      <c r="A62" s="135"/>
      <c r="B62" s="52" t="s">
        <v>10</v>
      </c>
      <c r="C62" s="45">
        <v>0.04</v>
      </c>
      <c r="D62" s="119"/>
      <c r="E62" s="96"/>
      <c r="F62" s="122"/>
      <c r="G62" s="2"/>
      <c r="H62" s="58"/>
    </row>
    <row r="63" spans="1:8" s="1" customFormat="1" ht="21.75" customHeight="1" x14ac:dyDescent="0.2">
      <c r="A63" s="133" t="s">
        <v>70</v>
      </c>
      <c r="B63" s="53" t="s">
        <v>0</v>
      </c>
      <c r="C63" s="42" t="s">
        <v>20</v>
      </c>
      <c r="D63" s="71">
        <f>TRUNC(C4*C64+C15*C65+C7*C66+C8*C67+C12*C68+C10*C69,2)</f>
        <v>0</v>
      </c>
      <c r="E63" s="73">
        <f>TRUNC(D4*C64+D15*C65+D7*C66+D8*C67+D12*C68+D10*C69,2)</f>
        <v>318.5</v>
      </c>
      <c r="F63" s="88">
        <v>0.02</v>
      </c>
      <c r="G63" s="80">
        <f>TRUNC((E63-D63)/E63,7)</f>
        <v>1</v>
      </c>
      <c r="H63" s="79">
        <f>TRUNC((F63*G63),7)</f>
        <v>0.02</v>
      </c>
    </row>
    <row r="64" spans="1:8" ht="34.5" customHeight="1" x14ac:dyDescent="0.2">
      <c r="A64" s="134"/>
      <c r="B64" s="51" t="s">
        <v>40</v>
      </c>
      <c r="C64" s="45">
        <v>0.02</v>
      </c>
      <c r="D64" s="119"/>
      <c r="E64" s="96"/>
      <c r="G64" s="2"/>
      <c r="H64" s="58"/>
    </row>
    <row r="65" spans="1:8" ht="22.5" customHeight="1" x14ac:dyDescent="0.2">
      <c r="A65" s="134"/>
      <c r="B65" s="52" t="s">
        <v>16</v>
      </c>
      <c r="C65" s="45">
        <v>0.08</v>
      </c>
      <c r="D65" s="119"/>
      <c r="E65" s="96"/>
      <c r="F65" s="58"/>
      <c r="G65" s="2"/>
      <c r="H65" s="58"/>
    </row>
    <row r="66" spans="1:8" ht="22.5" customHeight="1" x14ac:dyDescent="0.2">
      <c r="A66" s="134"/>
      <c r="B66" s="52" t="s">
        <v>1</v>
      </c>
      <c r="C66" s="45">
        <v>0.05</v>
      </c>
      <c r="D66" s="119"/>
      <c r="E66" s="96"/>
      <c r="F66" s="58"/>
      <c r="G66" s="2"/>
      <c r="H66" s="58"/>
    </row>
    <row r="67" spans="1:8" ht="22.5" customHeight="1" x14ac:dyDescent="0.2">
      <c r="A67" s="134"/>
      <c r="B67" s="52" t="s">
        <v>2</v>
      </c>
      <c r="C67" s="45">
        <v>0.28000000000000003</v>
      </c>
      <c r="D67" s="119"/>
      <c r="E67" s="96"/>
      <c r="F67" s="2"/>
      <c r="G67" s="2"/>
      <c r="H67" s="58"/>
    </row>
    <row r="68" spans="1:8" ht="24" customHeight="1" x14ac:dyDescent="0.2">
      <c r="A68" s="134"/>
      <c r="B68" s="52" t="s">
        <v>4</v>
      </c>
      <c r="C68" s="45">
        <v>0.42</v>
      </c>
      <c r="D68" s="119"/>
      <c r="E68" s="96"/>
      <c r="F68" s="2"/>
      <c r="G68" s="2"/>
      <c r="H68" s="58"/>
    </row>
    <row r="69" spans="1:8" ht="27" customHeight="1" thickBot="1" x14ac:dyDescent="0.25">
      <c r="A69" s="135"/>
      <c r="B69" s="52" t="s">
        <v>10</v>
      </c>
      <c r="C69" s="45">
        <v>0.15</v>
      </c>
      <c r="D69" s="119"/>
      <c r="E69" s="96"/>
      <c r="F69" s="122"/>
      <c r="G69" s="17"/>
      <c r="H69" s="58"/>
    </row>
    <row r="70" spans="1:8" s="1" customFormat="1" ht="21.75" customHeight="1" x14ac:dyDescent="0.2">
      <c r="A70" s="133" t="s">
        <v>71</v>
      </c>
      <c r="B70" s="53" t="s">
        <v>0</v>
      </c>
      <c r="C70" s="42" t="s">
        <v>20</v>
      </c>
      <c r="D70" s="71">
        <f>TRUNC(C4*C71+C7*C72+C20*C73+C15*C74+C8*C75+C12*C76+C10*C77,2)</f>
        <v>0</v>
      </c>
      <c r="E70" s="73">
        <f>TRUNC(D4*C71+D7*C72+D20*C73+D15*C74+D8*C75+D12*C76+D10*C77,2)</f>
        <v>378</v>
      </c>
      <c r="F70" s="88">
        <v>0.06</v>
      </c>
      <c r="G70" s="80">
        <f>TRUNC((E70-D70)/E70,7)</f>
        <v>1</v>
      </c>
      <c r="H70" s="79">
        <f>TRUNC((F70*G70),7)</f>
        <v>0.06</v>
      </c>
    </row>
    <row r="71" spans="1:8" ht="34.5" customHeight="1" x14ac:dyDescent="0.2">
      <c r="A71" s="134"/>
      <c r="B71" s="51" t="s">
        <v>40</v>
      </c>
      <c r="C71" s="45">
        <v>0.05</v>
      </c>
      <c r="D71" s="119"/>
      <c r="E71" s="96"/>
      <c r="G71" s="2"/>
    </row>
    <row r="72" spans="1:8" ht="22.5" customHeight="1" x14ac:dyDescent="0.2">
      <c r="A72" s="134"/>
      <c r="B72" s="52" t="s">
        <v>1</v>
      </c>
      <c r="C72" s="45">
        <v>0.15</v>
      </c>
      <c r="D72" s="119"/>
      <c r="E72" s="96"/>
      <c r="F72" s="2"/>
      <c r="G72" s="2"/>
    </row>
    <row r="73" spans="1:8" ht="33" customHeight="1" x14ac:dyDescent="0.2">
      <c r="A73" s="134"/>
      <c r="B73" s="52" t="s">
        <v>12</v>
      </c>
      <c r="C73" s="45">
        <v>0.2</v>
      </c>
      <c r="D73" s="119"/>
      <c r="E73" s="96"/>
      <c r="F73" s="58"/>
      <c r="G73" s="2"/>
    </row>
    <row r="74" spans="1:8" ht="22.5" customHeight="1" x14ac:dyDescent="0.2">
      <c r="A74" s="134"/>
      <c r="B74" s="52" t="s">
        <v>16</v>
      </c>
      <c r="C74" s="45">
        <v>0.05</v>
      </c>
      <c r="D74" s="119"/>
      <c r="E74" s="96"/>
      <c r="F74" s="2"/>
      <c r="G74" s="2"/>
    </row>
    <row r="75" spans="1:8" ht="22.5" customHeight="1" x14ac:dyDescent="0.2">
      <c r="A75" s="134"/>
      <c r="B75" s="52" t="s">
        <v>2</v>
      </c>
      <c r="C75" s="45">
        <v>0.23</v>
      </c>
      <c r="D75" s="119"/>
      <c r="E75" s="96"/>
      <c r="F75" s="2"/>
      <c r="G75" s="2"/>
    </row>
    <row r="76" spans="1:8" ht="24" customHeight="1" x14ac:dyDescent="0.2">
      <c r="A76" s="134"/>
      <c r="B76" s="52" t="s">
        <v>4</v>
      </c>
      <c r="C76" s="45">
        <v>0.3</v>
      </c>
      <c r="D76" s="119"/>
      <c r="E76" s="96"/>
      <c r="F76" s="2"/>
      <c r="G76" s="2"/>
    </row>
    <row r="77" spans="1:8" ht="27" customHeight="1" x14ac:dyDescent="0.2">
      <c r="A77" s="135"/>
      <c r="B77" s="52" t="s">
        <v>10</v>
      </c>
      <c r="C77" s="45">
        <v>0.02</v>
      </c>
      <c r="D77" s="119"/>
      <c r="E77" s="96"/>
      <c r="F77" s="122"/>
      <c r="G77" s="2"/>
    </row>
    <row r="78" spans="1:8" ht="18" x14ac:dyDescent="0.2">
      <c r="A78" s="13"/>
      <c r="B78" s="14"/>
      <c r="C78" s="18"/>
      <c r="F78" s="12"/>
      <c r="G78" s="2"/>
    </row>
    <row r="79" spans="1:8" s="5" customFormat="1" ht="24" customHeight="1" x14ac:dyDescent="0.2">
      <c r="A79" s="3" t="s">
        <v>57</v>
      </c>
      <c r="B79" s="8"/>
      <c r="C79" s="8"/>
      <c r="D79" s="8"/>
      <c r="E79" s="8"/>
      <c r="F79" s="8"/>
      <c r="G79" s="8"/>
    </row>
    <row r="80" spans="1:8" ht="18" x14ac:dyDescent="0.2">
      <c r="A80" s="46"/>
      <c r="B80" s="14"/>
      <c r="C80" s="19"/>
      <c r="D80" s="18"/>
      <c r="G80" s="12"/>
    </row>
    <row r="81" spans="1:9" ht="57" x14ac:dyDescent="0.2">
      <c r="A81" s="105" t="s">
        <v>72</v>
      </c>
      <c r="B81" s="14"/>
      <c r="C81" s="14"/>
      <c r="D81" s="20" t="s">
        <v>34</v>
      </c>
      <c r="E81" s="20" t="s">
        <v>83</v>
      </c>
      <c r="F81" s="116" t="s">
        <v>89</v>
      </c>
      <c r="G81" s="11"/>
      <c r="H81" s="47"/>
      <c r="I81" s="48">
        <v>160000000</v>
      </c>
    </row>
    <row r="82" spans="1:9" ht="27" customHeight="1" x14ac:dyDescent="0.2">
      <c r="A82" s="162" t="s">
        <v>18</v>
      </c>
      <c r="B82" s="163" t="str">
        <f>A35</f>
        <v>A.1) Progettazione e sviluppo PF ADD Ciclo Intero</v>
      </c>
      <c r="C82" s="164"/>
      <c r="D82" s="97">
        <f>G35</f>
        <v>1</v>
      </c>
      <c r="E82" s="98">
        <f>F35</f>
        <v>0.12</v>
      </c>
      <c r="F82" s="81">
        <f>H35</f>
        <v>0.12</v>
      </c>
      <c r="G82" s="47"/>
      <c r="H82" s="152"/>
      <c r="I82" s="149"/>
    </row>
    <row r="83" spans="1:9" ht="22.5" customHeight="1" x14ac:dyDescent="0.2">
      <c r="A83" s="162"/>
      <c r="B83" s="158" t="str">
        <f>A37</f>
        <v>A.2) Progettazione, sviluppo, Mev  Gestionale GGPP Ciclo Intero</v>
      </c>
      <c r="C83" s="159"/>
      <c r="D83" s="99">
        <f t="shared" ref="D83" si="1">G37</f>
        <v>1</v>
      </c>
      <c r="E83" s="98">
        <f>F37</f>
        <v>0.1</v>
      </c>
      <c r="F83" s="81">
        <f>H37</f>
        <v>0.1</v>
      </c>
      <c r="G83" s="152"/>
      <c r="H83" s="152"/>
      <c r="I83" s="149"/>
    </row>
    <row r="84" spans="1:9" ht="21.75" customHeight="1" x14ac:dyDescent="0.2">
      <c r="A84" s="162"/>
      <c r="B84" s="158" t="str">
        <f>A45</f>
        <v>A.3) Progettazione, sviluppo, Mev  Conoscitivo GGPP Ciclo intero</v>
      </c>
      <c r="C84" s="159" t="str">
        <f>A63</f>
        <v xml:space="preserve">A.5) manutenzione adeguativa </v>
      </c>
      <c r="D84" s="100">
        <f>G45</f>
        <v>1</v>
      </c>
      <c r="E84" s="98">
        <f>F45</f>
        <v>0.1</v>
      </c>
      <c r="F84" s="81">
        <f>H45</f>
        <v>0.1</v>
      </c>
      <c r="G84" s="152"/>
      <c r="H84" s="152"/>
      <c r="I84" s="149"/>
    </row>
    <row r="85" spans="1:9" ht="26.25" customHeight="1" x14ac:dyDescent="0.2">
      <c r="A85" s="162"/>
      <c r="B85" s="158" t="str">
        <f>A54</f>
        <v>A.4) Progettazione, sviluppo, Mev  Web GGPP Ciclo intero</v>
      </c>
      <c r="C85" s="159" t="e">
        <f>#REF!</f>
        <v>#REF!</v>
      </c>
      <c r="D85" s="100">
        <f>G54</f>
        <v>1</v>
      </c>
      <c r="E85" s="98">
        <f>F54</f>
        <v>0.1</v>
      </c>
      <c r="F85" s="81">
        <f>H54</f>
        <v>0.1</v>
      </c>
      <c r="G85" s="152"/>
      <c r="H85" s="152"/>
      <c r="I85" s="149"/>
    </row>
    <row r="86" spans="1:9" ht="23.25" customHeight="1" x14ac:dyDescent="0.2">
      <c r="A86" s="162"/>
      <c r="B86" s="158" t="str">
        <f>A63</f>
        <v xml:space="preserve">A.5) manutenzione adeguativa </v>
      </c>
      <c r="C86" s="159">
        <f>A67</f>
        <v>0</v>
      </c>
      <c r="D86" s="100">
        <f>G63</f>
        <v>1</v>
      </c>
      <c r="E86" s="98">
        <f>F63</f>
        <v>0.02</v>
      </c>
      <c r="F86" s="81">
        <f>H63</f>
        <v>0.02</v>
      </c>
      <c r="G86" s="152"/>
      <c r="H86" s="152"/>
      <c r="I86" s="149"/>
    </row>
    <row r="87" spans="1:9" ht="23.25" customHeight="1" x14ac:dyDescent="0.2">
      <c r="A87" s="162"/>
      <c r="B87" s="153" t="str">
        <f>A70</f>
        <v xml:space="preserve">A.6) personalizzazione e parametrizzazioni </v>
      </c>
      <c r="C87" s="153">
        <f>A74</f>
        <v>0</v>
      </c>
      <c r="D87" s="101">
        <f>G70</f>
        <v>1</v>
      </c>
      <c r="E87" s="98">
        <f>F70</f>
        <v>0.06</v>
      </c>
      <c r="F87" s="81">
        <f>H70</f>
        <v>0.06</v>
      </c>
      <c r="G87" s="152"/>
      <c r="H87" s="152"/>
      <c r="I87" s="150"/>
    </row>
    <row r="88" spans="1:9" ht="18.75" customHeight="1" x14ac:dyDescent="0.2">
      <c r="A88" s="155" t="s">
        <v>35</v>
      </c>
      <c r="B88" s="153" t="s">
        <v>102</v>
      </c>
      <c r="C88" s="153"/>
      <c r="D88" s="101">
        <f>'Gestione del Portafoglio'!G3</f>
        <v>1</v>
      </c>
      <c r="E88" s="98">
        <f>'Gestione del Portafoglio'!F3</f>
        <v>0.14000000000000001</v>
      </c>
      <c r="F88" s="81">
        <f>'Gestione del Portafoglio'!H3</f>
        <v>0.14000000000000001</v>
      </c>
      <c r="G88" s="152"/>
      <c r="H88" s="152"/>
      <c r="I88" s="154">
        <f>I81*G88</f>
        <v>0</v>
      </c>
    </row>
    <row r="89" spans="1:9" ht="24" customHeight="1" x14ac:dyDescent="0.2">
      <c r="A89" s="156"/>
      <c r="B89" s="153" t="s">
        <v>74</v>
      </c>
      <c r="C89" s="153"/>
      <c r="D89" s="102">
        <f>'Gestione del Portafoglio'!G12</f>
        <v>1</v>
      </c>
      <c r="E89" s="98">
        <f>'Gestione del Portafoglio'!F12</f>
        <v>7.0000000000000007E-2</v>
      </c>
      <c r="F89" s="81">
        <f>'Gestione del Portafoglio'!H12</f>
        <v>7.0000000000000007E-2</v>
      </c>
      <c r="G89" s="152"/>
      <c r="H89" s="152"/>
      <c r="I89" s="154"/>
    </row>
    <row r="90" spans="1:9" ht="20.25" customHeight="1" x14ac:dyDescent="0.2">
      <c r="A90" s="156"/>
      <c r="B90" s="153" t="s">
        <v>75</v>
      </c>
      <c r="C90" s="153"/>
      <c r="D90" s="103">
        <f>'Gestione del Portafoglio'!G19</f>
        <v>1</v>
      </c>
      <c r="E90" s="98">
        <f>'Gestione del Portafoglio'!F19</f>
        <v>0.03</v>
      </c>
      <c r="F90" s="81">
        <f>'Gestione del Portafoglio'!H19</f>
        <v>0.03</v>
      </c>
      <c r="G90" s="152"/>
      <c r="H90" s="152"/>
      <c r="I90" s="154"/>
    </row>
    <row r="91" spans="1:9" ht="24" customHeight="1" x14ac:dyDescent="0.2">
      <c r="A91" s="157"/>
      <c r="B91" s="153" t="s">
        <v>76</v>
      </c>
      <c r="C91" s="153"/>
      <c r="D91" s="103">
        <f>'Gestione del Portafoglio'!G20</f>
        <v>1</v>
      </c>
      <c r="E91" s="98">
        <f>'Gestione del Portafoglio'!F20</f>
        <v>0.06</v>
      </c>
      <c r="F91" s="81">
        <f>'Gestione del Portafoglio'!H20</f>
        <v>0.06</v>
      </c>
      <c r="G91" s="152"/>
      <c r="H91" s="152"/>
      <c r="I91" s="154"/>
    </row>
    <row r="92" spans="1:9" ht="28.5" customHeight="1" x14ac:dyDescent="0.2">
      <c r="A92" s="151" t="s">
        <v>77</v>
      </c>
      <c r="B92" s="151"/>
      <c r="C92" s="151"/>
      <c r="D92" s="103">
        <f>'Gestione del Portafoglio'!G25</f>
        <v>1</v>
      </c>
      <c r="E92" s="98">
        <f>'Gestione del Portafoglio'!F25</f>
        <v>0.1</v>
      </c>
      <c r="F92" s="81">
        <f>'Gestione del Portafoglio'!H25</f>
        <v>0.1</v>
      </c>
      <c r="G92" s="152"/>
      <c r="H92" s="152"/>
      <c r="I92" s="131">
        <f>I81*G92</f>
        <v>0</v>
      </c>
    </row>
    <row r="93" spans="1:9" ht="24.75" customHeight="1" x14ac:dyDescent="0.2">
      <c r="A93" s="151" t="s">
        <v>78</v>
      </c>
      <c r="B93" s="151"/>
      <c r="C93" s="151"/>
      <c r="D93" s="103">
        <f>'Gestione del Portafoglio'!G35</f>
        <v>1</v>
      </c>
      <c r="E93" s="98">
        <f>'Gestione del Portafoglio'!F35</f>
        <v>0.1</v>
      </c>
      <c r="F93" s="81">
        <f>'Gestione del Portafoglio'!H35</f>
        <v>0.1</v>
      </c>
      <c r="G93" s="152"/>
      <c r="H93" s="152"/>
      <c r="I93" s="131">
        <f>I81*G93</f>
        <v>0</v>
      </c>
    </row>
    <row r="94" spans="1:9" ht="24.75" customHeight="1" x14ac:dyDescent="0.2">
      <c r="A94" s="106"/>
      <c r="B94" s="106"/>
      <c r="C94" s="107"/>
      <c r="D94" s="110" t="s">
        <v>79</v>
      </c>
      <c r="E94" s="108">
        <f>SUM(E82:E93)</f>
        <v>1</v>
      </c>
      <c r="F94" s="165">
        <f>SUM(F82:F93)</f>
        <v>1</v>
      </c>
      <c r="G94" s="47"/>
      <c r="H94" s="47"/>
      <c r="I94" s="109"/>
    </row>
    <row r="95" spans="1:9" ht="27.75" customHeight="1" x14ac:dyDescent="0.2">
      <c r="C95" s="160" t="s">
        <v>38</v>
      </c>
      <c r="D95" s="161"/>
      <c r="E95" s="161"/>
      <c r="F95" s="165"/>
    </row>
  </sheetData>
  <sheetProtection password="CA65" sheet="1" objects="1" scenarios="1" selectLockedCells="1"/>
  <mergeCells count="35">
    <mergeCell ref="C95:E95"/>
    <mergeCell ref="A82:A87"/>
    <mergeCell ref="B83:C83"/>
    <mergeCell ref="G83:G87"/>
    <mergeCell ref="B84:C84"/>
    <mergeCell ref="B82:C82"/>
    <mergeCell ref="F94:F95"/>
    <mergeCell ref="I82:I87"/>
    <mergeCell ref="A93:C93"/>
    <mergeCell ref="G88:H91"/>
    <mergeCell ref="G92:H92"/>
    <mergeCell ref="G93:H93"/>
    <mergeCell ref="B89:C89"/>
    <mergeCell ref="B90:C90"/>
    <mergeCell ref="B91:C91"/>
    <mergeCell ref="B88:C88"/>
    <mergeCell ref="I88:I91"/>
    <mergeCell ref="A88:A91"/>
    <mergeCell ref="A92:C92"/>
    <mergeCell ref="B87:C87"/>
    <mergeCell ref="B85:C85"/>
    <mergeCell ref="H82:H87"/>
    <mergeCell ref="B86:C86"/>
    <mergeCell ref="B1:E1"/>
    <mergeCell ref="A63:A69"/>
    <mergeCell ref="A70:A77"/>
    <mergeCell ref="A4:A19"/>
    <mergeCell ref="A37:A44"/>
    <mergeCell ref="A36:B36"/>
    <mergeCell ref="A45:A53"/>
    <mergeCell ref="A54:A62"/>
    <mergeCell ref="A34:B34"/>
    <mergeCell ref="A35:B35"/>
    <mergeCell ref="A29:B29"/>
    <mergeCell ref="A3:B3"/>
  </mergeCells>
  <conditionalFormatting sqref="D32">
    <cfRule type="cellIs" dxfId="0" priority="7" stopIfTrue="1" operator="lessThan">
      <formula>0</formula>
    </cfRule>
  </conditionalFormatting>
  <dataValidations count="1">
    <dataValidation type="custom" allowBlank="1" showInputMessage="1" showErrorMessage="1" error="Inserire un valore numerico positivo con 2 cifre decimali" sqref="C4:C30">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zoomScale="80" zoomScaleNormal="80" workbookViewId="0"/>
  </sheetViews>
  <sheetFormatPr defaultRowHeight="12.75" x14ac:dyDescent="0.2"/>
  <cols>
    <col min="1" max="1" width="38" customWidth="1"/>
    <col min="2" max="2" width="45" customWidth="1"/>
    <col min="3" max="3" width="33.42578125" customWidth="1"/>
    <col min="4" max="4" width="23.7109375" customWidth="1"/>
    <col min="5" max="5" width="12.7109375" customWidth="1"/>
    <col min="6" max="6" width="12.42578125" bestFit="1" customWidth="1"/>
    <col min="7" max="7" width="13.42578125" customWidth="1"/>
    <col min="8" max="8" width="16.7109375" style="113" customWidth="1"/>
    <col min="10" max="10" width="40.42578125" customWidth="1"/>
    <col min="11" max="12" width="9.85546875" bestFit="1" customWidth="1"/>
  </cols>
  <sheetData>
    <row r="1" spans="1:12" s="5" customFormat="1" ht="35.25" customHeight="1" x14ac:dyDescent="0.2">
      <c r="A1" s="3" t="s">
        <v>85</v>
      </c>
      <c r="B1" s="8"/>
      <c r="C1" s="8"/>
      <c r="D1" s="8"/>
      <c r="E1" s="8"/>
      <c r="F1" s="8"/>
      <c r="G1" s="8"/>
      <c r="H1" s="111"/>
      <c r="J1" s="2"/>
      <c r="K1" s="2"/>
      <c r="L1" s="2"/>
    </row>
    <row r="2" spans="1:12" s="2" customFormat="1" ht="75.75" customHeight="1" thickBot="1" x14ac:dyDescent="0.25">
      <c r="A2" s="168" t="s">
        <v>21</v>
      </c>
      <c r="B2" s="169"/>
      <c r="C2" s="24"/>
      <c r="D2" s="95" t="s">
        <v>25</v>
      </c>
      <c r="E2" s="95" t="s">
        <v>24</v>
      </c>
      <c r="F2" s="95" t="s">
        <v>49</v>
      </c>
      <c r="G2" s="10" t="s">
        <v>87</v>
      </c>
      <c r="H2" s="10" t="s">
        <v>89</v>
      </c>
    </row>
    <row r="3" spans="1:12" s="2" customFormat="1" ht="23.25" customHeight="1" thickBot="1" x14ac:dyDescent="0.25">
      <c r="A3" s="16" t="s">
        <v>8</v>
      </c>
      <c r="B3" s="30" t="s">
        <v>0</v>
      </c>
      <c r="C3" s="54" t="s">
        <v>20</v>
      </c>
      <c r="D3" s="93">
        <f>TRUNC('Servizi realizzativi e Sintesi'!C4*'Gestione del Portafoglio'!C4+'Servizi realizzativi e Sintesi'!C10*'Gestione del Portafoglio'!C5+'Servizi realizzativi e Sintesi'!C7*'Gestione del Portafoglio'!C6+'Servizi realizzativi e Sintesi'!C8*'Gestione del Portafoglio'!C7+'Servizi realizzativi e Sintesi'!C12*'Gestione del Portafoglio'!C8+'Servizi realizzativi e Sintesi'!C24*'Gestione del Portafoglio'!C9+'Servizi realizzativi e Sintesi'!C19*'Gestione del Portafoglio'!C10+'Servizi realizzativi e Sintesi'!C21*'Gestione del Portafoglio'!C11,2)</f>
        <v>0</v>
      </c>
      <c r="E3" s="73">
        <f>TRUNC('Servizi realizzativi e Sintesi'!D4*'Gestione del Portafoglio'!C4+'Servizi realizzativi e Sintesi'!D10*'Gestione del Portafoglio'!C5+'Servizi realizzativi e Sintesi'!D7*'Gestione del Portafoglio'!C6+'Servizi realizzativi e Sintesi'!D8*'Gestione del Portafoglio'!C7+'Servizi realizzativi e Sintesi'!D12*'Gestione del Portafoglio'!C8+'Servizi realizzativi e Sintesi'!D24*'Gestione del Portafoglio'!C9+'Servizi realizzativi e Sintesi'!D19*'Gestione del Portafoglio'!C10+'Servizi realizzativi e Sintesi'!D21*'Gestione del Portafoglio'!C11,2)</f>
        <v>303.60000000000002</v>
      </c>
      <c r="F3" s="94">
        <v>0.14000000000000001</v>
      </c>
      <c r="G3" s="80">
        <f>TRUNC((E3-D3)/E3,7)</f>
        <v>1</v>
      </c>
      <c r="H3" s="79">
        <f>TRUNC((F3*G3),7)</f>
        <v>0.14000000000000001</v>
      </c>
    </row>
    <row r="4" spans="1:12" s="2" customFormat="1" ht="30.75" customHeight="1" thickBot="1" x14ac:dyDescent="0.25">
      <c r="A4" s="138" t="s">
        <v>73</v>
      </c>
      <c r="B4" s="55" t="s">
        <v>40</v>
      </c>
      <c r="C4" s="37">
        <v>0.02</v>
      </c>
      <c r="D4" s="59"/>
      <c r="E4" s="104"/>
      <c r="H4" s="58"/>
    </row>
    <row r="5" spans="1:12" s="2" customFormat="1" ht="20.25" customHeight="1" x14ac:dyDescent="0.2">
      <c r="A5" s="139"/>
      <c r="B5" s="55" t="s">
        <v>10</v>
      </c>
      <c r="C5" s="37">
        <v>0.05</v>
      </c>
      <c r="D5" s="59"/>
      <c r="E5" s="104"/>
      <c r="H5" s="58"/>
    </row>
    <row r="6" spans="1:12" s="2" customFormat="1" ht="20.25" customHeight="1" x14ac:dyDescent="0.2">
      <c r="A6" s="139"/>
      <c r="B6" s="26" t="s">
        <v>1</v>
      </c>
      <c r="C6" s="56">
        <v>0.05</v>
      </c>
      <c r="D6" s="59"/>
      <c r="E6" s="104"/>
      <c r="F6" s="60"/>
      <c r="H6" s="58"/>
    </row>
    <row r="7" spans="1:12" s="2" customFormat="1" ht="20.25" customHeight="1" x14ac:dyDescent="0.2">
      <c r="A7" s="139"/>
      <c r="B7" s="26" t="s">
        <v>2</v>
      </c>
      <c r="C7" s="29">
        <v>0.4</v>
      </c>
      <c r="D7" s="59"/>
      <c r="E7" s="104"/>
      <c r="H7" s="58"/>
    </row>
    <row r="8" spans="1:12" s="2" customFormat="1" ht="20.25" customHeight="1" x14ac:dyDescent="0.2">
      <c r="A8" s="139"/>
      <c r="B8" s="27" t="s">
        <v>4</v>
      </c>
      <c r="C8" s="31">
        <v>0.2</v>
      </c>
      <c r="D8" s="59"/>
      <c r="E8" s="104"/>
      <c r="H8" s="58"/>
    </row>
    <row r="9" spans="1:12" s="2" customFormat="1" ht="20.25" customHeight="1" x14ac:dyDescent="0.2">
      <c r="A9" s="139"/>
      <c r="B9" s="28" t="s">
        <v>22</v>
      </c>
      <c r="C9" s="32">
        <v>0.15</v>
      </c>
      <c r="D9" s="59"/>
      <c r="E9" s="104"/>
      <c r="H9" s="58"/>
    </row>
    <row r="10" spans="1:12" s="2" customFormat="1" ht="20.25" customHeight="1" x14ac:dyDescent="0.2">
      <c r="A10" s="139"/>
      <c r="B10" s="28" t="s">
        <v>11</v>
      </c>
      <c r="C10" s="32">
        <v>0.08</v>
      </c>
      <c r="D10" s="59"/>
      <c r="E10" s="104"/>
      <c r="H10" s="58"/>
    </row>
    <row r="11" spans="1:12" s="2" customFormat="1" ht="20.25" customHeight="1" thickBot="1" x14ac:dyDescent="0.25">
      <c r="A11" s="139"/>
      <c r="B11" s="34" t="s">
        <v>23</v>
      </c>
      <c r="C11" s="35">
        <v>0.05</v>
      </c>
      <c r="D11" s="59"/>
      <c r="E11" s="104"/>
      <c r="F11" s="122"/>
      <c r="H11" s="58"/>
    </row>
    <row r="12" spans="1:12" s="2" customFormat="1" ht="20.25" customHeight="1" x14ac:dyDescent="0.2">
      <c r="A12" s="167" t="s">
        <v>74</v>
      </c>
      <c r="B12" s="36" t="s">
        <v>0</v>
      </c>
      <c r="C12" s="36" t="s">
        <v>20</v>
      </c>
      <c r="D12" s="91">
        <f>TRUNC('Servizi realizzativi e Sintesi'!C26*'Gestione del Portafoglio'!C13+'Servizi realizzativi e Sintesi'!C14*'Gestione del Portafoglio'!C14+'Servizi realizzativi e Sintesi'!C8*'Gestione del Portafoglio'!C15+'Servizi realizzativi e Sintesi'!C18*'Gestione del Portafoglio'!C16+'Servizi realizzativi e Sintesi'!C17*'Gestione del Portafoglio'!C17,2)</f>
        <v>0</v>
      </c>
      <c r="E12" s="73">
        <f>TRUNC('Servizi realizzativi e Sintesi'!D26*'Gestione del Portafoglio'!C13+'Servizi realizzativi e Sintesi'!D14*'Gestione del Portafoglio'!C14+'Servizi realizzativi e Sintesi'!D8*'Gestione del Portafoglio'!C15+'Servizi realizzativi e Sintesi'!D18*'Gestione del Portafoglio'!C16+'Servizi realizzativi e Sintesi'!D17*'Gestione del Portafoglio'!C17,2)</f>
        <v>322</v>
      </c>
      <c r="F12" s="88">
        <v>7.0000000000000007E-2</v>
      </c>
      <c r="G12" s="80">
        <f>TRUNC((E12-D12)/E12,7)</f>
        <v>1</v>
      </c>
      <c r="H12" s="79">
        <f>TRUNC((F12*G12),7)</f>
        <v>7.0000000000000007E-2</v>
      </c>
    </row>
    <row r="13" spans="1:12" s="1" customFormat="1" ht="21.75" customHeight="1" x14ac:dyDescent="0.2">
      <c r="A13" s="167"/>
      <c r="B13" s="28" t="s">
        <v>26</v>
      </c>
      <c r="C13" s="37">
        <v>0.1</v>
      </c>
      <c r="D13" s="59"/>
      <c r="E13" s="104"/>
      <c r="H13" s="57"/>
      <c r="J13" s="2"/>
      <c r="K13" s="2"/>
      <c r="L13" s="2"/>
    </row>
    <row r="14" spans="1:12" s="2" customFormat="1" ht="21" customHeight="1" x14ac:dyDescent="0.2">
      <c r="A14" s="167"/>
      <c r="B14" s="28" t="s">
        <v>43</v>
      </c>
      <c r="C14" s="37">
        <v>0.2</v>
      </c>
      <c r="D14" s="59"/>
      <c r="E14" s="104"/>
      <c r="F14" s="1"/>
      <c r="H14" s="58"/>
    </row>
    <row r="15" spans="1:12" s="2" customFormat="1" ht="26.25" customHeight="1" x14ac:dyDescent="0.2">
      <c r="A15" s="167"/>
      <c r="B15" s="28" t="s">
        <v>2</v>
      </c>
      <c r="C15" s="37">
        <v>0.25</v>
      </c>
      <c r="D15" s="59"/>
      <c r="E15" s="104"/>
      <c r="F15" s="57"/>
      <c r="H15" s="58"/>
    </row>
    <row r="16" spans="1:12" s="2" customFormat="1" ht="22.5" customHeight="1" x14ac:dyDescent="0.2">
      <c r="A16" s="167"/>
      <c r="B16" s="28" t="s">
        <v>14</v>
      </c>
      <c r="C16" s="37">
        <v>0.3</v>
      </c>
      <c r="D16" s="59"/>
      <c r="E16" s="104"/>
      <c r="F16" s="1"/>
      <c r="H16" s="58"/>
    </row>
    <row r="17" spans="1:12" s="2" customFormat="1" ht="24" customHeight="1" x14ac:dyDescent="0.2">
      <c r="A17" s="167"/>
      <c r="B17" s="28" t="s">
        <v>7</v>
      </c>
      <c r="C17" s="37">
        <v>0.15</v>
      </c>
      <c r="D17" s="59"/>
      <c r="E17" s="104"/>
      <c r="F17" s="1"/>
      <c r="H17" s="58"/>
    </row>
    <row r="18" spans="1:12" s="2" customFormat="1" ht="20.25" customHeight="1" thickBot="1" x14ac:dyDescent="0.25">
      <c r="A18" s="133" t="s">
        <v>75</v>
      </c>
      <c r="B18" s="172" t="s">
        <v>32</v>
      </c>
      <c r="C18" s="173"/>
      <c r="D18" s="25"/>
      <c r="E18" s="33"/>
      <c r="F18" s="1"/>
      <c r="H18" s="58"/>
    </row>
    <row r="19" spans="1:12" s="2" customFormat="1" ht="20.25" customHeight="1" thickBot="1" x14ac:dyDescent="0.25">
      <c r="A19" s="135"/>
      <c r="B19" s="170" t="s">
        <v>31</v>
      </c>
      <c r="C19" s="171"/>
      <c r="D19" s="91">
        <f>TRUNC('Servizi realizzativi e Sintesi'!C29,2)</f>
        <v>0</v>
      </c>
      <c r="E19" s="73">
        <f>TRUNC('Servizi realizzativi e Sintesi'!D29,2)</f>
        <v>0.8</v>
      </c>
      <c r="F19" s="88">
        <v>0.03</v>
      </c>
      <c r="G19" s="80">
        <f>TRUNC((E19-D19)/E19,7)</f>
        <v>1</v>
      </c>
      <c r="H19" s="79">
        <f>TRUNC((F19*G19),7)</f>
        <v>0.03</v>
      </c>
    </row>
    <row r="20" spans="1:12" s="2" customFormat="1" ht="18" customHeight="1" x14ac:dyDescent="0.2">
      <c r="A20" s="133" t="s">
        <v>76</v>
      </c>
      <c r="B20" s="41" t="s">
        <v>0</v>
      </c>
      <c r="C20" s="41" t="s">
        <v>20</v>
      </c>
      <c r="D20" s="91">
        <f>TRUNC(C21*'Servizi realizzativi e Sintesi'!C7+C22*'Servizi realizzativi e Sintesi'!C8+'Gestione del Portafoglio'!C23*'Servizi realizzativi e Sintesi'!C12+'Gestione del Portafoglio'!C24*'Servizi realizzativi e Sintesi'!C10,2)</f>
        <v>0</v>
      </c>
      <c r="E20" s="73">
        <f>TRUNC(C21*'Servizi realizzativi e Sintesi'!D7+C22*'Servizi realizzativi e Sintesi'!D8+'Gestione del Portafoglio'!C23*'Servizi realizzativi e Sintesi'!D12+'Gestione del Portafoglio'!C24*'Servizi realizzativi e Sintesi'!D10,2)</f>
        <v>282.5</v>
      </c>
      <c r="F20" s="88">
        <v>0.06</v>
      </c>
      <c r="G20" s="80">
        <f>TRUNC((E20-D20)/E20,7)</f>
        <v>1</v>
      </c>
      <c r="H20" s="79">
        <f>TRUNC((F20*G20),7)</f>
        <v>0.06</v>
      </c>
    </row>
    <row r="21" spans="1:12" s="2" customFormat="1" ht="21.75" customHeight="1" x14ac:dyDescent="0.2">
      <c r="A21" s="134"/>
      <c r="B21" s="28" t="s">
        <v>1</v>
      </c>
      <c r="C21" s="37">
        <v>0.05</v>
      </c>
      <c r="D21" s="59"/>
      <c r="E21" s="104"/>
      <c r="F21" s="1"/>
      <c r="H21" s="58"/>
    </row>
    <row r="22" spans="1:12" s="2" customFormat="1" ht="22.5" customHeight="1" x14ac:dyDescent="0.2">
      <c r="A22" s="134"/>
      <c r="B22" s="28" t="s">
        <v>2</v>
      </c>
      <c r="C22" s="37">
        <v>0.3</v>
      </c>
      <c r="D22" s="59"/>
      <c r="E22" s="104"/>
      <c r="F22" s="57"/>
      <c r="H22" s="58"/>
    </row>
    <row r="23" spans="1:12" s="2" customFormat="1" ht="21.75" customHeight="1" x14ac:dyDescent="0.2">
      <c r="A23" s="134"/>
      <c r="B23" s="28" t="s">
        <v>4</v>
      </c>
      <c r="C23" s="37">
        <v>0.6</v>
      </c>
      <c r="D23" s="59"/>
      <c r="E23" s="104"/>
      <c r="F23" s="1"/>
      <c r="H23" s="58"/>
    </row>
    <row r="24" spans="1:12" s="2" customFormat="1" ht="21" customHeight="1" thickBot="1" x14ac:dyDescent="0.25">
      <c r="A24" s="135"/>
      <c r="B24" s="28" t="s">
        <v>33</v>
      </c>
      <c r="C24" s="37">
        <v>0.05</v>
      </c>
      <c r="D24" s="59"/>
      <c r="E24" s="104"/>
      <c r="F24" s="123"/>
      <c r="H24" s="58"/>
    </row>
    <row r="25" spans="1:12" s="2" customFormat="1" ht="20.25" customHeight="1" x14ac:dyDescent="0.2">
      <c r="A25" s="166" t="s">
        <v>77</v>
      </c>
      <c r="B25" s="36" t="s">
        <v>0</v>
      </c>
      <c r="C25" s="36" t="s">
        <v>20</v>
      </c>
      <c r="D25" s="91">
        <f>TRUNC('Servizi realizzativi e Sintesi'!C27*'Gestione del Portafoglio'!C26+'Servizi realizzativi e Sintesi'!C25*'Gestione del Portafoglio'!C27+'Servizi realizzativi e Sintesi'!C5*'Gestione del Portafoglio'!C28+'Servizi realizzativi e Sintesi'!C9*'Gestione del Portafoglio'!C29+'Servizi realizzativi e Sintesi'!C10*'Gestione del Portafoglio'!C30+'Servizi realizzativi e Sintesi'!C20*'Gestione del Portafoglio'!C31+'Servizi realizzativi e Sintesi'!C22*'Gestione del Portafoglio'!C32+'Gestione del Portafoglio'!C33*'Servizi realizzativi e Sintesi'!C13+'Gestione del Portafoglio'!C34*'Servizi realizzativi e Sintesi'!C21,2)</f>
        <v>0</v>
      </c>
      <c r="E25" s="73">
        <f>TRUNC('Servizi realizzativi e Sintesi'!D27*'Gestione del Portafoglio'!C26+'Servizi realizzativi e Sintesi'!D25*'Gestione del Portafoglio'!C27+'Servizi realizzativi e Sintesi'!D5*'Gestione del Portafoglio'!C28+'Servizi realizzativi e Sintesi'!D9*'Gestione del Portafoglio'!C29+'Servizi realizzativi e Sintesi'!D10*'Gestione del Portafoglio'!C30+'Servizi realizzativi e Sintesi'!D20*'Gestione del Portafoglio'!C31+'Servizi realizzativi e Sintesi'!D22*'Gestione del Portafoglio'!C32+'Gestione del Portafoglio'!C33*'Servizi realizzativi e Sintesi'!D13+'Gestione del Portafoglio'!C34*'Servizi realizzativi e Sintesi'!D21,2)</f>
        <v>530</v>
      </c>
      <c r="F25" s="88">
        <v>0.1</v>
      </c>
      <c r="G25" s="80">
        <f>TRUNC((E25-D25)/E25,7)</f>
        <v>1</v>
      </c>
      <c r="H25" s="79">
        <f>TRUNC((F25*G25),7)</f>
        <v>0.1</v>
      </c>
    </row>
    <row r="26" spans="1:12" s="2" customFormat="1" ht="20.25" customHeight="1" x14ac:dyDescent="0.2">
      <c r="A26" s="166"/>
      <c r="B26" s="28" t="s">
        <v>29</v>
      </c>
      <c r="C26" s="40">
        <v>0.1</v>
      </c>
      <c r="D26" s="59"/>
      <c r="E26" s="104"/>
      <c r="F26" s="1"/>
      <c r="H26" s="58"/>
    </row>
    <row r="27" spans="1:12" s="1" customFormat="1" ht="25.5" customHeight="1" x14ac:dyDescent="0.2">
      <c r="A27" s="166"/>
      <c r="B27" s="28" t="s">
        <v>28</v>
      </c>
      <c r="C27" s="37">
        <v>0.1</v>
      </c>
      <c r="D27" s="59"/>
      <c r="E27" s="104"/>
      <c r="H27" s="57"/>
      <c r="J27" s="2"/>
      <c r="K27" s="2"/>
      <c r="L27" s="2"/>
    </row>
    <row r="28" spans="1:12" s="2" customFormat="1" ht="22.5" customHeight="1" x14ac:dyDescent="0.2">
      <c r="A28" s="166"/>
      <c r="B28" s="28" t="s">
        <v>30</v>
      </c>
      <c r="C28" s="37">
        <v>0.1</v>
      </c>
      <c r="D28" s="59"/>
      <c r="E28" s="104"/>
      <c r="F28" s="1"/>
      <c r="H28" s="58"/>
    </row>
    <row r="29" spans="1:12" s="2" customFormat="1" ht="34.5" customHeight="1" x14ac:dyDescent="0.2">
      <c r="A29" s="166"/>
      <c r="B29" s="28" t="s">
        <v>5</v>
      </c>
      <c r="C29" s="37">
        <v>0.1</v>
      </c>
      <c r="D29" s="59"/>
      <c r="E29" s="104"/>
      <c r="F29" s="61"/>
      <c r="H29" s="58"/>
    </row>
    <row r="30" spans="1:12" s="2" customFormat="1" ht="22.5" customHeight="1" x14ac:dyDescent="0.2">
      <c r="A30" s="166"/>
      <c r="B30" s="28" t="s">
        <v>10</v>
      </c>
      <c r="C30" s="37">
        <v>0.2</v>
      </c>
      <c r="D30" s="59"/>
      <c r="E30" s="104"/>
      <c r="H30" s="58"/>
    </row>
    <row r="31" spans="1:12" s="2" customFormat="1" ht="33" customHeight="1" x14ac:dyDescent="0.2">
      <c r="A31" s="166"/>
      <c r="B31" s="28" t="s">
        <v>12</v>
      </c>
      <c r="C31" s="37">
        <v>0.1</v>
      </c>
      <c r="D31" s="59"/>
      <c r="E31" s="104"/>
      <c r="H31" s="58"/>
    </row>
    <row r="32" spans="1:12" s="2" customFormat="1" ht="22.5" customHeight="1" x14ac:dyDescent="0.2">
      <c r="A32" s="166"/>
      <c r="B32" s="28" t="s">
        <v>41</v>
      </c>
      <c r="C32" s="37">
        <v>0.1</v>
      </c>
      <c r="D32" s="59"/>
      <c r="E32" s="104"/>
      <c r="H32" s="58"/>
    </row>
    <row r="33" spans="1:8" s="2" customFormat="1" ht="22.5" customHeight="1" x14ac:dyDescent="0.2">
      <c r="A33" s="166"/>
      <c r="B33" s="28" t="s">
        <v>42</v>
      </c>
      <c r="C33" s="37">
        <v>0.1</v>
      </c>
      <c r="D33" s="59"/>
      <c r="E33" s="104"/>
      <c r="H33" s="58"/>
    </row>
    <row r="34" spans="1:8" s="2" customFormat="1" ht="27" customHeight="1" thickBot="1" x14ac:dyDescent="0.25">
      <c r="A34" s="166"/>
      <c r="B34" s="28" t="s">
        <v>23</v>
      </c>
      <c r="C34" s="37">
        <v>0.1</v>
      </c>
      <c r="D34" s="59"/>
      <c r="E34" s="104"/>
      <c r="F34" s="122"/>
      <c r="H34" s="58"/>
    </row>
    <row r="35" spans="1:8" s="89" customFormat="1" ht="18.75" customHeight="1" x14ac:dyDescent="0.2">
      <c r="A35" s="166" t="s">
        <v>78</v>
      </c>
      <c r="B35" s="87" t="s">
        <v>0</v>
      </c>
      <c r="C35" s="87" t="s">
        <v>20</v>
      </c>
      <c r="D35" s="91">
        <f>TRUNC('Servizi realizzativi e Sintesi'!C6*'Gestione del Portafoglio'!C36+'Servizi realizzativi e Sintesi'!C28*'Gestione del Portafoglio'!C37+'Servizi realizzativi e Sintesi'!C23*'Gestione del Portafoglio'!C38+'Servizi realizzativi e Sintesi'!C11*'Gestione del Portafoglio'!C39,2)</f>
        <v>0</v>
      </c>
      <c r="E35" s="73">
        <f>TRUNC('Servizi realizzativi e Sintesi'!D6*'Gestione del Portafoglio'!C36+'Servizi realizzativi e Sintesi'!D28*'Gestione del Portafoglio'!C37+'Servizi realizzativi e Sintesi'!D23*'Gestione del Portafoglio'!C38+'Servizi realizzativi e Sintesi'!D11*'Gestione del Portafoglio'!C39,2)</f>
        <v>415</v>
      </c>
      <c r="F35" s="88">
        <v>0.1</v>
      </c>
      <c r="G35" s="80">
        <f>TRUNC((E35-D35)/E35,7)</f>
        <v>1</v>
      </c>
      <c r="H35" s="79">
        <f>TRUNC((F35*G35),7)</f>
        <v>0.1</v>
      </c>
    </row>
    <row r="36" spans="1:8" s="89" customFormat="1" ht="22.5" customHeight="1" x14ac:dyDescent="0.2">
      <c r="A36" s="166"/>
      <c r="B36" s="28" t="s">
        <v>66</v>
      </c>
      <c r="C36" s="40">
        <v>0.3</v>
      </c>
      <c r="D36" s="59"/>
      <c r="E36" s="104"/>
      <c r="H36" s="112"/>
    </row>
    <row r="37" spans="1:8" s="89" customFormat="1" ht="22.5" customHeight="1" x14ac:dyDescent="0.2">
      <c r="A37" s="166"/>
      <c r="B37" s="28" t="s">
        <v>46</v>
      </c>
      <c r="C37" s="37">
        <v>0.2</v>
      </c>
      <c r="D37" s="59"/>
      <c r="E37" s="104"/>
      <c r="H37" s="112"/>
    </row>
    <row r="38" spans="1:8" s="89" customFormat="1" ht="21" customHeight="1" x14ac:dyDescent="0.2">
      <c r="A38" s="166"/>
      <c r="B38" s="28" t="s">
        <v>39</v>
      </c>
      <c r="C38" s="37">
        <v>0.3</v>
      </c>
      <c r="D38" s="59"/>
      <c r="E38" s="104"/>
      <c r="F38" s="90"/>
      <c r="H38" s="112"/>
    </row>
    <row r="39" spans="1:8" s="89" customFormat="1" ht="21" customHeight="1" x14ac:dyDescent="0.2">
      <c r="A39" s="166"/>
      <c r="B39" s="28" t="s">
        <v>3</v>
      </c>
      <c r="C39" s="37">
        <v>0.2</v>
      </c>
      <c r="D39" s="59"/>
      <c r="E39" s="104"/>
      <c r="F39" s="124"/>
      <c r="H39" s="112"/>
    </row>
  </sheetData>
  <sheetProtection password="CA65" sheet="1" objects="1" scenarios="1"/>
  <sortState ref="J2:L26">
    <sortCondition ref="J2:J26"/>
  </sortState>
  <mergeCells count="9">
    <mergeCell ref="A35:A39"/>
    <mergeCell ref="A25:A34"/>
    <mergeCell ref="A4:A11"/>
    <mergeCell ref="A12:A17"/>
    <mergeCell ref="A2:B2"/>
    <mergeCell ref="A18:A19"/>
    <mergeCell ref="B19:C19"/>
    <mergeCell ref="B18:C18"/>
    <mergeCell ref="A20:A24"/>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Modalità di utilizzo</vt:lpstr>
      <vt:lpstr>Servizi realizzativi e Sintesi</vt:lpstr>
      <vt:lpstr>Gestione del Portafoglio</vt:lpstr>
      <vt:lpstr>'Gestione del Portafoglio'!Area_stampa</vt:lpstr>
      <vt:lpstr>'Servizi realizzativi e Sintesi'!Area_stampa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2017-07-10T14:16:16Z</cp:lastPrinted>
  <dcterms:created xsi:type="dcterms:W3CDTF">2012-03-29T13:02:21Z</dcterms:created>
  <dcterms:modified xsi:type="dcterms:W3CDTF">2017-07-25T14:25:58Z</dcterms:modified>
</cp:coreProperties>
</file>