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iello.guadagno\Desktop\Consip\Iniziative\AQ SGM ed.2\Doc di gara\Allegati\"/>
    </mc:Choice>
  </mc:AlternateContent>
  <bookViews>
    <workbookView xWindow="0" yWindow="0" windowWidth="19200" windowHeight="7044" tabRatio="784" activeTab="5"/>
  </bookViews>
  <sheets>
    <sheet name="ISTRUZIONI" sheetId="15" r:id="rId1"/>
    <sheet name="GARANZIE AQ - LOTTO 1" sheetId="13" r:id="rId2"/>
    <sheet name="GARANZIE AQ - LOTTO 2" sheetId="17" r:id="rId3"/>
    <sheet name="GARANZIE AQ - LOTTO 3" sheetId="18" r:id="rId4"/>
    <sheet name="GARANZIE AQ - LOTTO 4" sheetId="19" r:id="rId5"/>
    <sheet name="GARANZIE AQ - LOTTO 5" sheetId="20" r:id="rId6"/>
  </sheets>
  <calcPr calcId="162913"/>
</workbook>
</file>

<file path=xl/calcChain.xml><?xml version="1.0" encoding="utf-8"?>
<calcChain xmlns="http://schemas.openxmlformats.org/spreadsheetml/2006/main">
  <c r="E28" i="20" l="1"/>
  <c r="D28" i="20"/>
  <c r="D27" i="20"/>
  <c r="E27" i="20" s="1"/>
  <c r="E26" i="20"/>
  <c r="D29" i="20" s="1"/>
  <c r="D23" i="20"/>
  <c r="E10" i="20"/>
  <c r="E7" i="20"/>
  <c r="D11" i="20" s="1"/>
  <c r="D28" i="19"/>
  <c r="E28" i="19" s="1"/>
  <c r="D27" i="19"/>
  <c r="E27" i="19" s="1"/>
  <c r="E26" i="19"/>
  <c r="D23" i="19"/>
  <c r="E10" i="19"/>
  <c r="E7" i="19"/>
  <c r="D11" i="19" s="1"/>
  <c r="D28" i="18"/>
  <c r="E28" i="18" s="1"/>
  <c r="D27" i="18"/>
  <c r="E27" i="18" s="1"/>
  <c r="E26" i="18"/>
  <c r="D29" i="18" s="1"/>
  <c r="D23" i="18"/>
  <c r="E10" i="18"/>
  <c r="E7" i="18"/>
  <c r="D11" i="18" s="1"/>
  <c r="D28" i="17"/>
  <c r="E28" i="17" s="1"/>
  <c r="D27" i="17"/>
  <c r="E27" i="17" s="1"/>
  <c r="D29" i="17" s="1"/>
  <c r="E26" i="17"/>
  <c r="D23" i="17"/>
  <c r="E10" i="17"/>
  <c r="E7" i="17"/>
  <c r="D11" i="17" s="1"/>
  <c r="D30" i="20" l="1"/>
  <c r="D16" i="20"/>
  <c r="D16" i="19"/>
  <c r="D29" i="19"/>
  <c r="D30" i="19" s="1"/>
  <c r="D30" i="18"/>
  <c r="D16" i="18"/>
  <c r="D30" i="17"/>
  <c r="D16" i="17"/>
  <c r="D23" i="13"/>
  <c r="E7" i="13" l="1"/>
  <c r="E10" i="13" l="1"/>
  <c r="D11" i="13" s="1"/>
  <c r="E26" i="13" l="1"/>
  <c r="D28" i="13"/>
  <c r="E28" i="13" s="1"/>
  <c r="D27" i="13"/>
  <c r="E27" i="13" s="1"/>
  <c r="D29" i="13" l="1"/>
  <c r="D16" i="13" l="1"/>
  <c r="D30" i="13"/>
</calcChain>
</file>

<file path=xl/sharedStrings.xml><?xml version="1.0" encoding="utf-8"?>
<sst xmlns="http://schemas.openxmlformats.org/spreadsheetml/2006/main" count="161" uniqueCount="38">
  <si>
    <t>Possesso
(s/n)</t>
  </si>
  <si>
    <t>Riduzione prevista</t>
  </si>
  <si>
    <t>Importo finale garanzia definitiva in favore di Consip</t>
  </si>
  <si>
    <t>Requisiti per riduzione garanzia</t>
  </si>
  <si>
    <t>Importo finale garanzia definitiva in favore delle Amministrazioni contraenti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</si>
  <si>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</si>
  <si>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</si>
  <si>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</si>
  <si>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</si>
  <si>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</si>
  <si>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</si>
  <si>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</si>
  <si>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</si>
  <si>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</si>
  <si>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</si>
  <si>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</si>
  <si>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</si>
  <si>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</si>
  <si>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L'AQ (IN FAVORE DI CONSIP)</t>
  </si>
  <si>
    <t>GARANZIA DEFINITIVA PER I CONTRATTI ATTUATIVI
(PRESTATA A CONSIP IN FAVORE DELLE PA)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</si>
  <si>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</si>
  <si>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</si>
  <si>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</si>
  <si>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</si>
  <si>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</si>
  <si>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</si>
  <si>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</si>
  <si>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</si>
  <si>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</si>
  <si>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</si>
  <si>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</si>
  <si>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</si>
  <si>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</si>
  <si>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Gara a procedura aperta ai sensi del D.Lgs. 36/2023 e s.m.i., per l’affidamento di un Accordo Quadro, per ogni lotto, avente ad oggetto servizi di gestione e manutenzione di sistemi IP e postazioni di lavoro per le Pubbliche Amministrazioni - edizione 2 - ID 2648
ALLEGATO 10 - Foglio di calcolo riduzione Garanzia Provvisoria e Definitiva</t>
  </si>
  <si>
    <t>Almeno una certificazione tra le certificazioni:
- UNI EN ISO 14001, 
- UNI CEI ISO/IEC20000-1, 
- ISO/IEC 27001:2013,  UNI CEI EN ISO/IEC 27001:2017, 
ISO/IEC 27001:2022, 
- UNI ISO 45001, 
- UNI CEI EN ISO 50001.</t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</si>
  <si>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par. 10 del</t>
    </r>
    <r>
      <rPr>
        <i/>
        <sz val="10"/>
        <color rgb="FFFF0000"/>
        <rFont val="Calibri"/>
        <family val="2"/>
        <scheme val="minor"/>
      </rPr>
      <t>capitolato di gara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</si>
  <si>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delle garanzie definitive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23.2 del disciplinare di gara /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</si>
  <si>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 xml:space="preserve">Inserire R offerto, determinato come da par.16 del </t>
    </r>
    <r>
      <rPr>
        <sz val="10"/>
        <color rgb="FFFF0000"/>
        <rFont val="Calibri"/>
        <family val="2"/>
      </rPr>
      <t>capitolato d'oneri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</si>
</sst>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trike/>
      <sz val="10"/>
      <color rgb="FF0000FF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9" borderId="1" xfId="0" applyNumberFormat="1" applyFont="1" applyFill="1" applyBorder="1" applyAlignment="1" applyProtection="1">
      <alignment horizontal="center" vertical="center"/>
      <protection locked="0"/>
    </xf>
    <xf numFmtId="9" fontId="2" fillId="0" borderId="1" xfId="1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21" fillId="0" borderId="1" xfId="0" applyFont="1" applyBorder="1" applyAlignment="1">
      <alignment vertical="center" wrapText="1"/>
    </xf>
    <xf numFmtId="9" fontId="21" fillId="0" borderId="1" xfId="0" applyNumberFormat="1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44" fontId="0" fillId="0" borderId="0" xfId="2" applyFont="1"/>
    <xf numFmtId="9" fontId="0" fillId="0" borderId="0" xfId="0" applyNumberFormat="1" applyFont="1"/>
    <xf numFmtId="44" fontId="0" fillId="0" borderId="0" xfId="0" applyNumberFormat="1"/>
    <xf numFmtId="165" fontId="18" fillId="0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44" fontId="2" fillId="0" borderId="9" xfId="0" applyNumberFormat="1" applyFont="1" applyBorder="1" applyAlignment="1">
      <alignment horizontal="center" vertical="center"/>
    </xf>
    <xf numFmtId="44" fontId="2" fillId="0" borderId="10" xfId="0" applyNumberFormat="1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9" fillId="8" borderId="1" xfId="0" applyFont="1" applyFill="1" applyBorder="1" applyAlignment="1">
      <alignment horizontal="center" vertical="center"/>
    </xf>
    <xf numFmtId="0" fontId="9" fillId="8" borderId="4" xfId="0" applyFont="1" applyFill="1" applyBorder="1" applyAlignment="1">
      <alignment horizontal="center" vertical="center"/>
    </xf>
    <xf numFmtId="0" fontId="9" fillId="8" borderId="3" xfId="0" applyFont="1" applyFill="1" applyBorder="1" applyAlignment="1">
      <alignment horizontal="center" vertical="center"/>
    </xf>
    <xf numFmtId="0" fontId="20" fillId="0" borderId="8" xfId="0" applyFont="1" applyBorder="1" applyAlignment="1">
      <alignment horizontal="left" vertical="top" wrapText="1"/>
    </xf>
    <xf numFmtId="0" fontId="20" fillId="0" borderId="0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D21"/>
  <sheetViews>
    <sheetView zoomScale="80" zoomScaleNormal="80" workbookViewId="0"/>
  </sheetViews>
  <sheetFormatPr defaultRowHeight="14.4" x14ac:dyDescent="0.3"/>
  <cols>
    <col min="3" max="3" width="20.21875" customWidth="1"/>
    <col min="4" max="4" width="86" customWidth="1"/>
  </cols>
  <sheetData>
    <row r="2" spans="3:4" ht="148.5" customHeight="1" x14ac:dyDescent="0.3">
      <c r="C2" s="33" t="s">
        <v>33</v>
      </c>
      <c r="D2" s="33"/>
    </row>
    <row r="4" spans="3:4" s="23" customFormat="1" ht="31.5" customHeight="1" x14ac:dyDescent="0.3">
      <c r="C4" s="32" t="s">
        <v>22</v>
      </c>
      <c r="D4" s="32"/>
    </row>
    <row r="5" spans="3:4" s="23" customFormat="1" ht="31.5" customHeight="1" x14ac:dyDescent="0.3">
      <c r="C5" s="32" t="s">
        <v>23</v>
      </c>
      <c r="D5" s="32"/>
    </row>
    <row r="6" spans="3:4" s="23" customFormat="1" ht="31.5" customHeight="1" x14ac:dyDescent="0.3">
      <c r="C6" s="32" t="s">
        <v>24</v>
      </c>
      <c r="D6" s="32"/>
    </row>
    <row r="7" spans="3:4" x14ac:dyDescent="0.3">
      <c r="C7" s="34"/>
      <c r="D7" s="34"/>
    </row>
    <row r="8" spans="3:4" x14ac:dyDescent="0.3">
      <c r="C8" s="32" t="s">
        <v>25</v>
      </c>
      <c r="D8" s="32"/>
    </row>
    <row r="9" spans="3:4" ht="34.5" customHeight="1" x14ac:dyDescent="0.3">
      <c r="C9" s="20" t="s">
        <v>26</v>
      </c>
      <c r="D9" s="19" t="s">
        <v>32</v>
      </c>
    </row>
    <row r="10" spans="3:4" ht="34.5" customHeight="1" x14ac:dyDescent="0.3">
      <c r="C10" s="21" t="s">
        <v>27</v>
      </c>
      <c r="D10" s="19" t="s">
        <v>28</v>
      </c>
    </row>
    <row r="11" spans="3:4" ht="34.5" customHeight="1" x14ac:dyDescent="0.3">
      <c r="C11" s="22" t="s">
        <v>29</v>
      </c>
      <c r="D11" s="19" t="s">
        <v>30</v>
      </c>
    </row>
    <row r="12" spans="3:4" x14ac:dyDescent="0.3">
      <c r="C12" s="19"/>
      <c r="D12" s="19"/>
    </row>
    <row r="13" spans="3:4" x14ac:dyDescent="0.3">
      <c r="C13" s="18"/>
    </row>
    <row r="14" spans="3:4" x14ac:dyDescent="0.3">
      <c r="C14" s="18"/>
    </row>
    <row r="15" spans="3:4" x14ac:dyDescent="0.3">
      <c r="C15" s="18"/>
    </row>
    <row r="16" spans="3:4" x14ac:dyDescent="0.3">
      <c r="C16" s="18"/>
    </row>
    <row r="17" spans="3:3" x14ac:dyDescent="0.3">
      <c r="C17" s="18"/>
    </row>
    <row r="18" spans="3:3" x14ac:dyDescent="0.3">
      <c r="C18" s="18"/>
    </row>
    <row r="19" spans="3:3" x14ac:dyDescent="0.3">
      <c r="C19" s="18"/>
    </row>
    <row r="20" spans="3:3" x14ac:dyDescent="0.3">
      <c r="C20" s="18"/>
    </row>
    <row r="21" spans="3:3" x14ac:dyDescent="0.3">
      <c r="C21" s="18"/>
    </row>
  </sheetData>
  <mergeCells count="6">
    <mergeCell ref="C8:D8"/>
    <mergeCell ref="C2:D2"/>
    <mergeCell ref="C4:D4"/>
    <mergeCell ref="C5:D5"/>
    <mergeCell ref="C6:D6"/>
    <mergeCell ref="C7:D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0"/>
  <sheetViews>
    <sheetView topLeftCell="A9" zoomScale="80" zoomScaleNormal="80" zoomScaleSheetLayoutView="97" workbookViewId="0">
      <selection activeCell="D22" sqref="D22:E22"/>
    </sheetView>
  </sheetViews>
  <sheetFormatPr defaultRowHeight="14.4" x14ac:dyDescent="0.3"/>
  <cols>
    <col min="1" max="1" width="5.21875" customWidth="1"/>
    <col min="2" max="2" width="42.77734375" customWidth="1"/>
    <col min="3" max="3" width="13.5546875" customWidth="1"/>
    <col min="5" max="5" width="14.21875" customWidth="1"/>
    <col min="11" max="12" width="16.44140625" bestFit="1" customWidth="1"/>
  </cols>
  <sheetData>
    <row r="2" spans="1:13" ht="94.95" customHeight="1" x14ac:dyDescent="0.3">
      <c r="B2" s="35" t="s">
        <v>33</v>
      </c>
      <c r="C2" s="35"/>
      <c r="D2" s="35"/>
      <c r="E2" s="35"/>
    </row>
    <row r="3" spans="1:13" x14ac:dyDescent="0.3">
      <c r="B3" s="1"/>
      <c r="C3" s="1"/>
      <c r="D3" s="1"/>
      <c r="E3" s="1"/>
      <c r="F3" s="1"/>
    </row>
    <row r="4" spans="1:13" ht="28.5" customHeight="1" x14ac:dyDescent="0.3">
      <c r="B4" s="49" t="s">
        <v>15</v>
      </c>
      <c r="C4" s="49"/>
      <c r="D4" s="49"/>
      <c r="E4" s="49"/>
      <c r="F4" s="1"/>
    </row>
    <row r="5" spans="1:13" ht="28.5" customHeight="1" x14ac:dyDescent="0.3">
      <c r="B5" s="37" t="s">
        <v>16</v>
      </c>
      <c r="C5" s="38"/>
      <c r="D5" s="38"/>
      <c r="E5" s="39"/>
      <c r="F5" s="1"/>
    </row>
    <row r="6" spans="1:13" ht="27.6" x14ac:dyDescent="0.3">
      <c r="B6" s="10" t="s">
        <v>3</v>
      </c>
      <c r="C6" s="10" t="s">
        <v>1</v>
      </c>
      <c r="D6" s="10" t="s">
        <v>0</v>
      </c>
      <c r="E6" s="10" t="s">
        <v>5</v>
      </c>
      <c r="F6" s="1"/>
    </row>
    <row r="7" spans="1:13" x14ac:dyDescent="0.3">
      <c r="A7" s="65"/>
      <c r="B7" s="7" t="s">
        <v>7</v>
      </c>
      <c r="C7" s="3">
        <v>0.3</v>
      </c>
      <c r="D7" s="5" t="s">
        <v>31</v>
      </c>
      <c r="E7" s="66">
        <f>IF(D8="s",C8,IF(D7="s",C7,0))</f>
        <v>0</v>
      </c>
      <c r="F7" s="1"/>
    </row>
    <row r="8" spans="1:13" ht="27.6" x14ac:dyDescent="0.3">
      <c r="A8" s="65"/>
      <c r="B8" s="7" t="s">
        <v>8</v>
      </c>
      <c r="C8" s="3">
        <v>0.5</v>
      </c>
      <c r="D8" s="5" t="s">
        <v>31</v>
      </c>
      <c r="E8" s="67"/>
      <c r="F8" s="1"/>
    </row>
    <row r="9" spans="1:13" x14ac:dyDescent="0.3">
      <c r="B9" s="11" t="s">
        <v>9</v>
      </c>
      <c r="C9" s="12"/>
      <c r="D9" s="13"/>
      <c r="E9" s="14"/>
      <c r="F9" s="59"/>
      <c r="G9" s="60"/>
      <c r="H9" s="60"/>
      <c r="I9" s="60"/>
      <c r="J9" s="60"/>
      <c r="K9" s="60"/>
      <c r="L9" s="60"/>
      <c r="M9" s="60"/>
    </row>
    <row r="10" spans="1:13" ht="115.2" customHeight="1" x14ac:dyDescent="0.3">
      <c r="A10" s="9"/>
      <c r="B10" s="25" t="s">
        <v>34</v>
      </c>
      <c r="C10" s="26">
        <v>0.2</v>
      </c>
      <c r="D10" s="5" t="s">
        <v>31</v>
      </c>
      <c r="E10" s="8">
        <f>IF(D10="s",C10,0)</f>
        <v>0</v>
      </c>
      <c r="F10" s="59"/>
      <c r="G10" s="60"/>
      <c r="H10" s="60"/>
      <c r="I10" s="60"/>
      <c r="J10" s="60"/>
      <c r="K10" s="60"/>
      <c r="L10" s="60"/>
      <c r="M10" s="60"/>
    </row>
    <row r="11" spans="1:13" ht="43.5" customHeight="1" x14ac:dyDescent="0.3">
      <c r="B11" s="68" t="s">
        <v>6</v>
      </c>
      <c r="C11" s="69"/>
      <c r="D11" s="70">
        <f>IFERROR(1-(1-E7)*(1-E10),1-(1-E7)*(1-E10))</f>
        <v>0</v>
      </c>
      <c r="E11" s="70"/>
      <c r="F11" s="4"/>
    </row>
    <row r="12" spans="1:13" x14ac:dyDescent="0.3">
      <c r="B12" s="1"/>
      <c r="C12" s="1"/>
      <c r="D12" s="1"/>
      <c r="E12" s="1"/>
      <c r="F12" s="1"/>
    </row>
    <row r="13" spans="1:13" x14ac:dyDescent="0.3">
      <c r="K13" s="28"/>
    </row>
    <row r="14" spans="1:13" ht="27" customHeight="1" x14ac:dyDescent="0.3">
      <c r="B14" s="49" t="s">
        <v>10</v>
      </c>
      <c r="C14" s="49"/>
      <c r="D14" s="49"/>
      <c r="E14" s="49"/>
      <c r="K14" s="28"/>
    </row>
    <row r="15" spans="1:13" ht="60.75" customHeight="1" x14ac:dyDescent="0.3">
      <c r="B15" s="61" t="s">
        <v>35</v>
      </c>
      <c r="C15" s="62"/>
      <c r="D15" s="54">
        <v>6309935.7400000002</v>
      </c>
      <c r="E15" s="55"/>
      <c r="F15" s="27"/>
      <c r="K15" s="28"/>
    </row>
    <row r="16" spans="1:13" x14ac:dyDescent="0.3">
      <c r="B16" s="63" t="s">
        <v>11</v>
      </c>
      <c r="C16" s="64"/>
      <c r="D16" s="36">
        <f>ROUND((1-$D$11)*$D15,0)</f>
        <v>6309936</v>
      </c>
      <c r="E16" s="36"/>
      <c r="K16" s="28"/>
    </row>
    <row r="17" spans="2:12" x14ac:dyDescent="0.3">
      <c r="K17" s="28"/>
    </row>
    <row r="19" spans="2:12" ht="31.5" customHeight="1" x14ac:dyDescent="0.3">
      <c r="B19" s="49" t="s">
        <v>17</v>
      </c>
      <c r="C19" s="50"/>
      <c r="D19" s="50"/>
      <c r="E19" s="51"/>
      <c r="F19" s="15"/>
    </row>
    <row r="20" spans="2:12" s="24" customFormat="1" ht="61.5" customHeight="1" x14ac:dyDescent="0.3">
      <c r="B20" s="52" t="s">
        <v>36</v>
      </c>
      <c r="C20" s="53"/>
      <c r="D20" s="54">
        <v>306732987.39999998</v>
      </c>
      <c r="E20" s="55"/>
      <c r="F20" s="27"/>
      <c r="J20" s="29"/>
    </row>
    <row r="21" spans="2:12" ht="20.25" customHeight="1" x14ac:dyDescent="0.3">
      <c r="B21" s="56" t="s">
        <v>18</v>
      </c>
      <c r="C21" s="57"/>
      <c r="D21" s="57"/>
      <c r="E21" s="58"/>
      <c r="K21" s="28"/>
      <c r="L21" s="30"/>
    </row>
    <row r="22" spans="2:12" ht="30" customHeight="1" x14ac:dyDescent="0.3">
      <c r="B22" s="45" t="s">
        <v>13</v>
      </c>
      <c r="C22" s="46"/>
      <c r="D22" s="47">
        <v>420000</v>
      </c>
      <c r="E22" s="48"/>
      <c r="K22" s="28"/>
      <c r="L22" s="30"/>
    </row>
    <row r="23" spans="2:12" x14ac:dyDescent="0.3">
      <c r="B23" s="44" t="s">
        <v>2</v>
      </c>
      <c r="C23" s="44"/>
      <c r="D23" s="36">
        <f>D22</f>
        <v>420000</v>
      </c>
      <c r="E23" s="36"/>
      <c r="K23" s="28"/>
      <c r="L23" s="30"/>
    </row>
    <row r="24" spans="2:12" ht="36.75" customHeight="1" x14ac:dyDescent="0.3">
      <c r="B24" s="40" t="s">
        <v>19</v>
      </c>
      <c r="C24" s="40"/>
      <c r="D24" s="40"/>
      <c r="E24" s="40"/>
      <c r="K24" s="28"/>
      <c r="L24" s="30"/>
    </row>
    <row r="25" spans="2:12" ht="56.4" customHeight="1" x14ac:dyDescent="0.3">
      <c r="B25" s="41" t="s">
        <v>37</v>
      </c>
      <c r="C25" s="41"/>
      <c r="D25" s="6">
        <v>0.24</v>
      </c>
      <c r="E25" s="16"/>
      <c r="F25" s="27"/>
      <c r="K25" s="28"/>
      <c r="L25" s="30"/>
    </row>
    <row r="26" spans="2:12" ht="29.25" customHeight="1" x14ac:dyDescent="0.3">
      <c r="B26" s="41" t="s">
        <v>12</v>
      </c>
      <c r="C26" s="41"/>
      <c r="D26" s="31">
        <v>1.4999999999999999E-2</v>
      </c>
      <c r="E26" s="2">
        <f>D26*D$20</f>
        <v>4600994.8109999998</v>
      </c>
      <c r="F26" s="27"/>
    </row>
    <row r="27" spans="2:12" ht="29.25" customHeight="1" x14ac:dyDescent="0.3">
      <c r="B27" s="41" t="s">
        <v>20</v>
      </c>
      <c r="C27" s="41"/>
      <c r="D27" s="17">
        <f>IF(D25&gt;10%,MIN(D25-10%,10%),0%)</f>
        <v>0.1</v>
      </c>
      <c r="E27" s="2">
        <f>D27*D$20</f>
        <v>30673298.739999998</v>
      </c>
    </row>
    <row r="28" spans="2:12" ht="29.25" customHeight="1" x14ac:dyDescent="0.3">
      <c r="B28" s="41" t="s">
        <v>21</v>
      </c>
      <c r="C28" s="41"/>
      <c r="D28" s="17">
        <f>IF(D25&gt;20%,2*(D25-20%),0%)</f>
        <v>7.999999999999996E-2</v>
      </c>
      <c r="E28" s="2">
        <f>D28*D$20</f>
        <v>24538638.991999988</v>
      </c>
    </row>
    <row r="29" spans="2:12" ht="29.25" customHeight="1" x14ac:dyDescent="0.3">
      <c r="B29" s="42" t="s">
        <v>14</v>
      </c>
      <c r="C29" s="42"/>
      <c r="D29" s="43">
        <f>SUM(E26:E28)</f>
        <v>59812932.542999983</v>
      </c>
      <c r="E29" s="43"/>
    </row>
    <row r="30" spans="2:12" ht="30" customHeight="1" x14ac:dyDescent="0.3">
      <c r="B30" s="44" t="s">
        <v>4</v>
      </c>
      <c r="C30" s="44"/>
      <c r="D30" s="36">
        <f>ROUND((1-$D$11)*$D29,0)</f>
        <v>59812933</v>
      </c>
      <c r="E30" s="36"/>
    </row>
  </sheetData>
  <sheetProtection algorithmName="SHA-512" hashValue="WNBz34kKjtZLbpUcPHcq+JWmZGeQq2vpJ2xF79++G3/uLRUTQyXicpMJAooNyKywE1NUlHFTEzEze6KPUR+THA==" saltValue="KLcwel6iKG0DcRQcaynMbg==" spinCount="100000" sheet="1" objects="1" scenarios="1"/>
  <mergeCells count="30">
    <mergeCell ref="B4:E4"/>
    <mergeCell ref="A7:A8"/>
    <mergeCell ref="E7:E8"/>
    <mergeCell ref="B11:C11"/>
    <mergeCell ref="D11:E11"/>
    <mergeCell ref="B20:C20"/>
    <mergeCell ref="D20:E20"/>
    <mergeCell ref="B21:E21"/>
    <mergeCell ref="F9:M10"/>
    <mergeCell ref="B14:E14"/>
    <mergeCell ref="B15:C15"/>
    <mergeCell ref="D15:E15"/>
    <mergeCell ref="B16:C16"/>
    <mergeCell ref="D16:E16"/>
    <mergeCell ref="B2:E2"/>
    <mergeCell ref="D30:E30"/>
    <mergeCell ref="B5:E5"/>
    <mergeCell ref="B24:E24"/>
    <mergeCell ref="B25:C25"/>
    <mergeCell ref="B26:C26"/>
    <mergeCell ref="B27:C27"/>
    <mergeCell ref="B28:C28"/>
    <mergeCell ref="B29:C29"/>
    <mergeCell ref="D29:E29"/>
    <mergeCell ref="B30:C30"/>
    <mergeCell ref="B22:C22"/>
    <mergeCell ref="B23:C23"/>
    <mergeCell ref="D23:E23"/>
    <mergeCell ref="D22:E22"/>
    <mergeCell ref="B19:E19"/>
  </mergeCells>
  <dataValidations count="1">
    <dataValidation type="list" allowBlank="1" showInputMessage="1" showErrorMessage="1" sqref="D7:D10">
      <formula1>"s,n"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0"/>
  <sheetViews>
    <sheetView topLeftCell="A4" zoomScale="80" zoomScaleNormal="80" zoomScaleSheetLayoutView="97" workbookViewId="0">
      <selection activeCell="E7" sqref="E7:E8 E10"/>
    </sheetView>
  </sheetViews>
  <sheetFormatPr defaultRowHeight="14.4" x14ac:dyDescent="0.3"/>
  <cols>
    <col min="1" max="1" width="5.21875" customWidth="1"/>
    <col min="2" max="2" width="42.77734375" customWidth="1"/>
    <col min="3" max="3" width="13.5546875" customWidth="1"/>
    <col min="5" max="5" width="14.21875" customWidth="1"/>
    <col min="11" max="12" width="16.44140625" bestFit="1" customWidth="1"/>
  </cols>
  <sheetData>
    <row r="2" spans="1:13" ht="94.95" customHeight="1" x14ac:dyDescent="0.3">
      <c r="B2" s="35" t="s">
        <v>33</v>
      </c>
      <c r="C2" s="35"/>
      <c r="D2" s="35"/>
      <c r="E2" s="35"/>
    </row>
    <row r="3" spans="1:13" x14ac:dyDescent="0.3">
      <c r="B3" s="1"/>
      <c r="C3" s="1"/>
      <c r="D3" s="1"/>
      <c r="E3" s="1"/>
      <c r="F3" s="1"/>
    </row>
    <row r="4" spans="1:13" ht="28.5" customHeight="1" x14ac:dyDescent="0.3">
      <c r="B4" s="49" t="s">
        <v>15</v>
      </c>
      <c r="C4" s="49"/>
      <c r="D4" s="49"/>
      <c r="E4" s="49"/>
      <c r="F4" s="1"/>
    </row>
    <row r="5" spans="1:13" ht="28.5" customHeight="1" x14ac:dyDescent="0.3">
      <c r="B5" s="37" t="s">
        <v>16</v>
      </c>
      <c r="C5" s="38"/>
      <c r="D5" s="38"/>
      <c r="E5" s="39"/>
      <c r="F5" s="1"/>
    </row>
    <row r="6" spans="1:13" ht="27.6" x14ac:dyDescent="0.3">
      <c r="B6" s="10" t="s">
        <v>3</v>
      </c>
      <c r="C6" s="10" t="s">
        <v>1</v>
      </c>
      <c r="D6" s="10" t="s">
        <v>0</v>
      </c>
      <c r="E6" s="10" t="s">
        <v>5</v>
      </c>
      <c r="F6" s="1"/>
    </row>
    <row r="7" spans="1:13" x14ac:dyDescent="0.3">
      <c r="A7" s="65"/>
      <c r="B7" s="7" t="s">
        <v>7</v>
      </c>
      <c r="C7" s="3">
        <v>0.3</v>
      </c>
      <c r="D7" s="5" t="s">
        <v>31</v>
      </c>
      <c r="E7" s="66">
        <f>IF(D8="s",C8,IF(D7="s",C7,0))</f>
        <v>0</v>
      </c>
      <c r="F7" s="1"/>
    </row>
    <row r="8" spans="1:13" ht="27.6" x14ac:dyDescent="0.3">
      <c r="A8" s="65"/>
      <c r="B8" s="7" t="s">
        <v>8</v>
      </c>
      <c r="C8" s="3">
        <v>0.5</v>
      </c>
      <c r="D8" s="5" t="s">
        <v>31</v>
      </c>
      <c r="E8" s="67"/>
      <c r="F8" s="1"/>
    </row>
    <row r="9" spans="1:13" x14ac:dyDescent="0.3">
      <c r="B9" s="11" t="s">
        <v>9</v>
      </c>
      <c r="C9" s="12"/>
      <c r="D9" s="13"/>
      <c r="E9" s="14"/>
      <c r="F9" s="59"/>
      <c r="G9" s="60"/>
      <c r="H9" s="60"/>
      <c r="I9" s="60"/>
      <c r="J9" s="60"/>
      <c r="K9" s="60"/>
      <c r="L9" s="60"/>
      <c r="M9" s="60"/>
    </row>
    <row r="10" spans="1:13" ht="115.2" customHeight="1" x14ac:dyDescent="0.3">
      <c r="A10" s="9"/>
      <c r="B10" s="25" t="s">
        <v>34</v>
      </c>
      <c r="C10" s="26">
        <v>0.2</v>
      </c>
      <c r="D10" s="5" t="s">
        <v>31</v>
      </c>
      <c r="E10" s="8">
        <f>IF(D10="s",C10,0)</f>
        <v>0</v>
      </c>
      <c r="F10" s="59"/>
      <c r="G10" s="60"/>
      <c r="H10" s="60"/>
      <c r="I10" s="60"/>
      <c r="J10" s="60"/>
      <c r="K10" s="60"/>
      <c r="L10" s="60"/>
      <c r="M10" s="60"/>
    </row>
    <row r="11" spans="1:13" ht="43.5" customHeight="1" x14ac:dyDescent="0.3">
      <c r="B11" s="68" t="s">
        <v>6</v>
      </c>
      <c r="C11" s="69"/>
      <c r="D11" s="70">
        <f>IFERROR(1-(1-E7)*(1-E10),1-(1-E7)*(1-E10))</f>
        <v>0</v>
      </c>
      <c r="E11" s="70"/>
      <c r="F11" s="4"/>
    </row>
    <row r="12" spans="1:13" x14ac:dyDescent="0.3">
      <c r="B12" s="1"/>
      <c r="C12" s="1"/>
      <c r="D12" s="1"/>
      <c r="E12" s="1"/>
      <c r="F12" s="1"/>
    </row>
    <row r="13" spans="1:13" x14ac:dyDescent="0.3">
      <c r="K13" s="28"/>
    </row>
    <row r="14" spans="1:13" ht="27" customHeight="1" x14ac:dyDescent="0.3">
      <c r="B14" s="49" t="s">
        <v>10</v>
      </c>
      <c r="C14" s="49"/>
      <c r="D14" s="49"/>
      <c r="E14" s="49"/>
      <c r="K14" s="28"/>
    </row>
    <row r="15" spans="1:13" ht="60.75" customHeight="1" x14ac:dyDescent="0.3">
      <c r="B15" s="61" t="s">
        <v>35</v>
      </c>
      <c r="C15" s="62"/>
      <c r="D15" s="54">
        <v>1380434.39</v>
      </c>
      <c r="E15" s="55"/>
      <c r="F15" s="27"/>
      <c r="K15" s="28"/>
    </row>
    <row r="16" spans="1:13" x14ac:dyDescent="0.3">
      <c r="B16" s="63" t="s">
        <v>11</v>
      </c>
      <c r="C16" s="64"/>
      <c r="D16" s="36">
        <f>ROUND((1-$D$11)*$D15,0)</f>
        <v>1380434</v>
      </c>
      <c r="E16" s="36"/>
      <c r="K16" s="28"/>
    </row>
    <row r="17" spans="2:12" x14ac:dyDescent="0.3">
      <c r="K17" s="28"/>
    </row>
    <row r="19" spans="2:12" ht="31.5" customHeight="1" x14ac:dyDescent="0.3">
      <c r="B19" s="49" t="s">
        <v>17</v>
      </c>
      <c r="C19" s="50"/>
      <c r="D19" s="50"/>
      <c r="E19" s="51"/>
      <c r="F19" s="15"/>
    </row>
    <row r="20" spans="2:12" s="24" customFormat="1" ht="61.5" customHeight="1" x14ac:dyDescent="0.3">
      <c r="B20" s="52" t="s">
        <v>36</v>
      </c>
      <c r="C20" s="53"/>
      <c r="D20" s="54">
        <v>67104449.299999997</v>
      </c>
      <c r="E20" s="55"/>
      <c r="F20" s="27"/>
      <c r="J20" s="29"/>
    </row>
    <row r="21" spans="2:12" ht="20.25" customHeight="1" x14ac:dyDescent="0.3">
      <c r="B21" s="56" t="s">
        <v>18</v>
      </c>
      <c r="C21" s="57"/>
      <c r="D21" s="57"/>
      <c r="E21" s="58"/>
      <c r="K21" s="28"/>
      <c r="L21" s="30"/>
    </row>
    <row r="22" spans="2:12" ht="30" customHeight="1" x14ac:dyDescent="0.3">
      <c r="B22" s="45" t="s">
        <v>13</v>
      </c>
      <c r="C22" s="46"/>
      <c r="D22" s="47">
        <v>420000</v>
      </c>
      <c r="E22" s="48"/>
      <c r="K22" s="28"/>
      <c r="L22" s="30"/>
    </row>
    <row r="23" spans="2:12" x14ac:dyDescent="0.3">
      <c r="B23" s="44" t="s">
        <v>2</v>
      </c>
      <c r="C23" s="44"/>
      <c r="D23" s="36">
        <f>D22</f>
        <v>420000</v>
      </c>
      <c r="E23" s="36"/>
      <c r="K23" s="28"/>
      <c r="L23" s="30"/>
    </row>
    <row r="24" spans="2:12" ht="36.75" customHeight="1" x14ac:dyDescent="0.3">
      <c r="B24" s="40" t="s">
        <v>19</v>
      </c>
      <c r="C24" s="40"/>
      <c r="D24" s="40"/>
      <c r="E24" s="40"/>
      <c r="K24" s="28"/>
      <c r="L24" s="30"/>
    </row>
    <row r="25" spans="2:12" ht="56.4" customHeight="1" x14ac:dyDescent="0.3">
      <c r="B25" s="41" t="s">
        <v>37</v>
      </c>
      <c r="C25" s="41"/>
      <c r="D25" s="6">
        <v>0.24</v>
      </c>
      <c r="E25" s="16"/>
      <c r="F25" s="27"/>
      <c r="K25" s="28"/>
      <c r="L25" s="30"/>
    </row>
    <row r="26" spans="2:12" ht="29.25" customHeight="1" x14ac:dyDescent="0.3">
      <c r="B26" s="41" t="s">
        <v>12</v>
      </c>
      <c r="C26" s="41"/>
      <c r="D26" s="31">
        <v>1.4999999999999999E-2</v>
      </c>
      <c r="E26" s="2">
        <f>D26*D$20</f>
        <v>1006566.7394999999</v>
      </c>
      <c r="F26" s="27"/>
    </row>
    <row r="27" spans="2:12" ht="29.25" customHeight="1" x14ac:dyDescent="0.3">
      <c r="B27" s="41" t="s">
        <v>20</v>
      </c>
      <c r="C27" s="41"/>
      <c r="D27" s="17">
        <f>IF(D25&gt;10%,MIN(D25-10%,10%),0%)</f>
        <v>0.1</v>
      </c>
      <c r="E27" s="2">
        <f>D27*D$20</f>
        <v>6710444.9299999997</v>
      </c>
    </row>
    <row r="28" spans="2:12" ht="29.25" customHeight="1" x14ac:dyDescent="0.3">
      <c r="B28" s="41" t="s">
        <v>21</v>
      </c>
      <c r="C28" s="41"/>
      <c r="D28" s="17">
        <f>IF(D25&gt;20%,2*(D25-20%),0%)</f>
        <v>7.999999999999996E-2</v>
      </c>
      <c r="E28" s="2">
        <f>D28*D$20</f>
        <v>5368355.9439999973</v>
      </c>
    </row>
    <row r="29" spans="2:12" ht="29.25" customHeight="1" x14ac:dyDescent="0.3">
      <c r="B29" s="42" t="s">
        <v>14</v>
      </c>
      <c r="C29" s="42"/>
      <c r="D29" s="43">
        <f>SUM(E26:E28)</f>
        <v>13085367.613499997</v>
      </c>
      <c r="E29" s="43"/>
    </row>
    <row r="30" spans="2:12" ht="30" customHeight="1" x14ac:dyDescent="0.3">
      <c r="B30" s="44" t="s">
        <v>4</v>
      </c>
      <c r="C30" s="44"/>
      <c r="D30" s="36">
        <f>ROUND((1-$D$11)*$D29,0)</f>
        <v>13085368</v>
      </c>
      <c r="E30" s="36"/>
    </row>
  </sheetData>
  <sheetProtection algorithmName="SHA-512" hashValue="xafp/RLOdLmP3VUR8vJn5Qh5Fz0emXz0oyl0wRl0e9Xm3rPTRy5SUEiB7XuIK9zt9kLSn0o9EFilYGxbQX8+7Q==" saltValue="zbcCVAZ7Jc2fyrNhLTQQ5g==" spinCount="100000" sheet="1" objects="1" scenarios="1"/>
  <mergeCells count="30">
    <mergeCell ref="A7:A8"/>
    <mergeCell ref="E7:E8"/>
    <mergeCell ref="F9:M10"/>
    <mergeCell ref="B16:C16"/>
    <mergeCell ref="D16:E16"/>
    <mergeCell ref="B2:E2"/>
    <mergeCell ref="B4:E4"/>
    <mergeCell ref="B5:E5"/>
    <mergeCell ref="B11:C11"/>
    <mergeCell ref="D11:E11"/>
    <mergeCell ref="B14:E14"/>
    <mergeCell ref="B15:C15"/>
    <mergeCell ref="D15:E15"/>
    <mergeCell ref="B27:C27"/>
    <mergeCell ref="B19:E19"/>
    <mergeCell ref="B20:C20"/>
    <mergeCell ref="D20:E20"/>
    <mergeCell ref="B21:E21"/>
    <mergeCell ref="B22:C22"/>
    <mergeCell ref="D22:E22"/>
    <mergeCell ref="B23:C23"/>
    <mergeCell ref="D23:E23"/>
    <mergeCell ref="B24:E24"/>
    <mergeCell ref="B25:C25"/>
    <mergeCell ref="B26:C26"/>
    <mergeCell ref="B28:C28"/>
    <mergeCell ref="B29:C29"/>
    <mergeCell ref="D29:E29"/>
    <mergeCell ref="B30:C30"/>
    <mergeCell ref="D30:E30"/>
  </mergeCells>
  <dataValidations disablePrompts="1" count="1">
    <dataValidation type="list" allowBlank="1" showInputMessage="1" showErrorMessage="1" sqref="D7:D10">
      <formula1>"s,n"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0"/>
  <sheetViews>
    <sheetView topLeftCell="A7" zoomScale="80" zoomScaleNormal="80" zoomScaleSheetLayoutView="97" workbookViewId="0">
      <selection activeCell="E7" sqref="E7:E8 E10"/>
    </sheetView>
  </sheetViews>
  <sheetFormatPr defaultRowHeight="14.4" x14ac:dyDescent="0.3"/>
  <cols>
    <col min="1" max="1" width="5.21875" customWidth="1"/>
    <col min="2" max="2" width="42.77734375" customWidth="1"/>
    <col min="3" max="3" width="13.5546875" customWidth="1"/>
    <col min="5" max="5" width="14.21875" customWidth="1"/>
    <col min="11" max="12" width="16.44140625" bestFit="1" customWidth="1"/>
  </cols>
  <sheetData>
    <row r="2" spans="1:13" ht="94.95" customHeight="1" x14ac:dyDescent="0.3">
      <c r="B2" s="35" t="s">
        <v>33</v>
      </c>
      <c r="C2" s="35"/>
      <c r="D2" s="35"/>
      <c r="E2" s="35"/>
    </row>
    <row r="3" spans="1:13" x14ac:dyDescent="0.3">
      <c r="B3" s="1"/>
      <c r="C3" s="1"/>
      <c r="D3" s="1"/>
      <c r="E3" s="1"/>
      <c r="F3" s="1"/>
    </row>
    <row r="4" spans="1:13" ht="28.5" customHeight="1" x14ac:dyDescent="0.3">
      <c r="B4" s="49" t="s">
        <v>15</v>
      </c>
      <c r="C4" s="49"/>
      <c r="D4" s="49"/>
      <c r="E4" s="49"/>
      <c r="F4" s="1"/>
    </row>
    <row r="5" spans="1:13" ht="28.5" customHeight="1" x14ac:dyDescent="0.3">
      <c r="B5" s="37" t="s">
        <v>16</v>
      </c>
      <c r="C5" s="38"/>
      <c r="D5" s="38"/>
      <c r="E5" s="39"/>
      <c r="F5" s="1"/>
    </row>
    <row r="6" spans="1:13" ht="27.6" x14ac:dyDescent="0.3">
      <c r="B6" s="10" t="s">
        <v>3</v>
      </c>
      <c r="C6" s="10" t="s">
        <v>1</v>
      </c>
      <c r="D6" s="10" t="s">
        <v>0</v>
      </c>
      <c r="E6" s="10" t="s">
        <v>5</v>
      </c>
      <c r="F6" s="1"/>
    </row>
    <row r="7" spans="1:13" x14ac:dyDescent="0.3">
      <c r="A7" s="65"/>
      <c r="B7" s="7" t="s">
        <v>7</v>
      </c>
      <c r="C7" s="3">
        <v>0.3</v>
      </c>
      <c r="D7" s="5" t="s">
        <v>31</v>
      </c>
      <c r="E7" s="66">
        <f>IF(D8="s",C8,IF(D7="s",C7,0))</f>
        <v>0</v>
      </c>
      <c r="F7" s="1"/>
    </row>
    <row r="8" spans="1:13" ht="27.6" x14ac:dyDescent="0.3">
      <c r="A8" s="65"/>
      <c r="B8" s="7" t="s">
        <v>8</v>
      </c>
      <c r="C8" s="3">
        <v>0.5</v>
      </c>
      <c r="D8" s="5" t="s">
        <v>31</v>
      </c>
      <c r="E8" s="67"/>
      <c r="F8" s="1"/>
    </row>
    <row r="9" spans="1:13" x14ac:dyDescent="0.3">
      <c r="B9" s="11" t="s">
        <v>9</v>
      </c>
      <c r="C9" s="12"/>
      <c r="D9" s="13"/>
      <c r="E9" s="14"/>
      <c r="F9" s="59"/>
      <c r="G9" s="60"/>
      <c r="H9" s="60"/>
      <c r="I9" s="60"/>
      <c r="J9" s="60"/>
      <c r="K9" s="60"/>
      <c r="L9" s="60"/>
      <c r="M9" s="60"/>
    </row>
    <row r="10" spans="1:13" ht="115.2" customHeight="1" x14ac:dyDescent="0.3">
      <c r="A10" s="9"/>
      <c r="B10" s="25" t="s">
        <v>34</v>
      </c>
      <c r="C10" s="26">
        <v>0.2</v>
      </c>
      <c r="D10" s="5" t="s">
        <v>31</v>
      </c>
      <c r="E10" s="8">
        <f>IF(D10="s",C10,0)</f>
        <v>0</v>
      </c>
      <c r="F10" s="59"/>
      <c r="G10" s="60"/>
      <c r="H10" s="60"/>
      <c r="I10" s="60"/>
      <c r="J10" s="60"/>
      <c r="K10" s="60"/>
      <c r="L10" s="60"/>
      <c r="M10" s="60"/>
    </row>
    <row r="11" spans="1:13" ht="43.5" customHeight="1" x14ac:dyDescent="0.3">
      <c r="B11" s="68" t="s">
        <v>6</v>
      </c>
      <c r="C11" s="69"/>
      <c r="D11" s="70">
        <f>IFERROR(1-(1-E7)*(1-E10),1-(1-E7)*(1-E10))</f>
        <v>0</v>
      </c>
      <c r="E11" s="70"/>
      <c r="F11" s="4"/>
    </row>
    <row r="12" spans="1:13" x14ac:dyDescent="0.3">
      <c r="B12" s="1"/>
      <c r="C12" s="1"/>
      <c r="D12" s="1"/>
      <c r="E12" s="1"/>
      <c r="F12" s="1"/>
    </row>
    <row r="13" spans="1:13" x14ac:dyDescent="0.3">
      <c r="K13" s="28"/>
    </row>
    <row r="14" spans="1:13" ht="27" customHeight="1" x14ac:dyDescent="0.3">
      <c r="B14" s="49" t="s">
        <v>10</v>
      </c>
      <c r="C14" s="49"/>
      <c r="D14" s="49"/>
      <c r="E14" s="49"/>
      <c r="K14" s="28"/>
    </row>
    <row r="15" spans="1:13" ht="60.75" customHeight="1" x14ac:dyDescent="0.3">
      <c r="B15" s="61" t="s">
        <v>35</v>
      </c>
      <c r="C15" s="62"/>
      <c r="D15" s="54">
        <v>3062461.2</v>
      </c>
      <c r="E15" s="55"/>
      <c r="F15" s="27"/>
      <c r="K15" s="28"/>
    </row>
    <row r="16" spans="1:13" x14ac:dyDescent="0.3">
      <c r="B16" s="63" t="s">
        <v>11</v>
      </c>
      <c r="C16" s="64"/>
      <c r="D16" s="36">
        <f>ROUND((1-$D$11)*$D15,0)</f>
        <v>3062461</v>
      </c>
      <c r="E16" s="36"/>
      <c r="K16" s="28"/>
    </row>
    <row r="17" spans="2:12" x14ac:dyDescent="0.3">
      <c r="K17" s="28"/>
    </row>
    <row r="19" spans="2:12" ht="31.5" customHeight="1" x14ac:dyDescent="0.3">
      <c r="B19" s="49" t="s">
        <v>17</v>
      </c>
      <c r="C19" s="50"/>
      <c r="D19" s="50"/>
      <c r="E19" s="51"/>
      <c r="F19" s="15"/>
    </row>
    <row r="20" spans="2:12" s="24" customFormat="1" ht="61.5" customHeight="1" x14ac:dyDescent="0.3">
      <c r="B20" s="52" t="s">
        <v>36</v>
      </c>
      <c r="C20" s="53"/>
      <c r="D20" s="54">
        <v>148869641.90000001</v>
      </c>
      <c r="E20" s="55"/>
      <c r="F20" s="27"/>
      <c r="J20" s="29"/>
    </row>
    <row r="21" spans="2:12" ht="20.25" customHeight="1" x14ac:dyDescent="0.3">
      <c r="B21" s="56" t="s">
        <v>18</v>
      </c>
      <c r="C21" s="57"/>
      <c r="D21" s="57"/>
      <c r="E21" s="58"/>
      <c r="K21" s="28"/>
      <c r="L21" s="30"/>
    </row>
    <row r="22" spans="2:12" ht="30" customHeight="1" x14ac:dyDescent="0.3">
      <c r="B22" s="45" t="s">
        <v>13</v>
      </c>
      <c r="C22" s="46"/>
      <c r="D22" s="47">
        <v>420000</v>
      </c>
      <c r="E22" s="48"/>
      <c r="K22" s="28"/>
      <c r="L22" s="30"/>
    </row>
    <row r="23" spans="2:12" x14ac:dyDescent="0.3">
      <c r="B23" s="44" t="s">
        <v>2</v>
      </c>
      <c r="C23" s="44"/>
      <c r="D23" s="36">
        <f>D22</f>
        <v>420000</v>
      </c>
      <c r="E23" s="36"/>
      <c r="K23" s="28"/>
      <c r="L23" s="30"/>
    </row>
    <row r="24" spans="2:12" ht="36.75" customHeight="1" x14ac:dyDescent="0.3">
      <c r="B24" s="40" t="s">
        <v>19</v>
      </c>
      <c r="C24" s="40"/>
      <c r="D24" s="40"/>
      <c r="E24" s="40"/>
      <c r="K24" s="28"/>
      <c r="L24" s="30"/>
    </row>
    <row r="25" spans="2:12" ht="56.4" customHeight="1" x14ac:dyDescent="0.3">
      <c r="B25" s="41" t="s">
        <v>37</v>
      </c>
      <c r="C25" s="41"/>
      <c r="D25" s="6">
        <v>0.24</v>
      </c>
      <c r="E25" s="16"/>
      <c r="F25" s="27"/>
      <c r="K25" s="28"/>
      <c r="L25" s="30"/>
    </row>
    <row r="26" spans="2:12" ht="29.25" customHeight="1" x14ac:dyDescent="0.3">
      <c r="B26" s="41" t="s">
        <v>12</v>
      </c>
      <c r="C26" s="41"/>
      <c r="D26" s="31">
        <v>1.4999999999999999E-2</v>
      </c>
      <c r="E26" s="2">
        <f>D26*D$20</f>
        <v>2233044.6285000001</v>
      </c>
      <c r="F26" s="27"/>
    </row>
    <row r="27" spans="2:12" ht="29.25" customHeight="1" x14ac:dyDescent="0.3">
      <c r="B27" s="41" t="s">
        <v>20</v>
      </c>
      <c r="C27" s="41"/>
      <c r="D27" s="17">
        <f>IF(D25&gt;10%,MIN(D25-10%,10%),0%)</f>
        <v>0.1</v>
      </c>
      <c r="E27" s="2">
        <f>D27*D$20</f>
        <v>14886964.190000001</v>
      </c>
    </row>
    <row r="28" spans="2:12" ht="29.25" customHeight="1" x14ac:dyDescent="0.3">
      <c r="B28" s="41" t="s">
        <v>21</v>
      </c>
      <c r="C28" s="41"/>
      <c r="D28" s="17">
        <f>IF(D25&gt;20%,2*(D25-20%),0%)</f>
        <v>7.999999999999996E-2</v>
      </c>
      <c r="E28" s="2">
        <f>D28*D$20</f>
        <v>11909571.351999994</v>
      </c>
    </row>
    <row r="29" spans="2:12" ht="29.25" customHeight="1" x14ac:dyDescent="0.3">
      <c r="B29" s="42" t="s">
        <v>14</v>
      </c>
      <c r="C29" s="42"/>
      <c r="D29" s="43">
        <f>SUM(E26:E28)</f>
        <v>29029580.170499995</v>
      </c>
      <c r="E29" s="43"/>
    </row>
    <row r="30" spans="2:12" ht="30" customHeight="1" x14ac:dyDescent="0.3">
      <c r="B30" s="44" t="s">
        <v>4</v>
      </c>
      <c r="C30" s="44"/>
      <c r="D30" s="36">
        <f>ROUND((1-$D$11)*$D29,0)</f>
        <v>29029580</v>
      </c>
      <c r="E30" s="36"/>
    </row>
  </sheetData>
  <sheetProtection algorithmName="SHA-512" hashValue="WY3DS0pDzwKyt8ce0fu3Tcfe2/Wq53Hc818RQyu39pv1Jm2gDzGzHAYcUldrGPq5HRd+6SJ6Ecuwf2e4VpIu1Q==" saltValue="VFfBzdCYAOnpAEZcFkhF1A==" spinCount="100000" sheet="1" objects="1" scenarios="1"/>
  <mergeCells count="30">
    <mergeCell ref="A7:A8"/>
    <mergeCell ref="E7:E8"/>
    <mergeCell ref="F9:M10"/>
    <mergeCell ref="B16:C16"/>
    <mergeCell ref="D16:E16"/>
    <mergeCell ref="B2:E2"/>
    <mergeCell ref="B4:E4"/>
    <mergeCell ref="B5:E5"/>
    <mergeCell ref="B11:C11"/>
    <mergeCell ref="D11:E11"/>
    <mergeCell ref="B14:E14"/>
    <mergeCell ref="B15:C15"/>
    <mergeCell ref="D15:E15"/>
    <mergeCell ref="B27:C27"/>
    <mergeCell ref="B19:E19"/>
    <mergeCell ref="B20:C20"/>
    <mergeCell ref="D20:E20"/>
    <mergeCell ref="B21:E21"/>
    <mergeCell ref="B22:C22"/>
    <mergeCell ref="D22:E22"/>
    <mergeCell ref="B23:C23"/>
    <mergeCell ref="D23:E23"/>
    <mergeCell ref="B24:E24"/>
    <mergeCell ref="B25:C25"/>
    <mergeCell ref="B26:C26"/>
    <mergeCell ref="B28:C28"/>
    <mergeCell ref="B29:C29"/>
    <mergeCell ref="D29:E29"/>
    <mergeCell ref="B30:C30"/>
    <mergeCell ref="D30:E30"/>
  </mergeCells>
  <dataValidations count="1">
    <dataValidation type="list" allowBlank="1" showInputMessage="1" showErrorMessage="1" sqref="D7:D10">
      <formula1>"s,n"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0"/>
  <sheetViews>
    <sheetView topLeftCell="A3" zoomScale="80" zoomScaleNormal="80" zoomScaleSheetLayoutView="97" workbookViewId="0">
      <selection activeCell="D15" sqref="D15:E15"/>
    </sheetView>
  </sheetViews>
  <sheetFormatPr defaultRowHeight="14.4" x14ac:dyDescent="0.3"/>
  <cols>
    <col min="1" max="1" width="5.21875" customWidth="1"/>
    <col min="2" max="2" width="42.77734375" customWidth="1"/>
    <col min="3" max="3" width="13.5546875" customWidth="1"/>
    <col min="5" max="5" width="14.21875" customWidth="1"/>
    <col min="11" max="12" width="16.44140625" bestFit="1" customWidth="1"/>
  </cols>
  <sheetData>
    <row r="2" spans="1:13" ht="94.95" customHeight="1" x14ac:dyDescent="0.3">
      <c r="B2" s="35" t="s">
        <v>33</v>
      </c>
      <c r="C2" s="35"/>
      <c r="D2" s="35"/>
      <c r="E2" s="35"/>
    </row>
    <row r="3" spans="1:13" x14ac:dyDescent="0.3">
      <c r="B3" s="1"/>
      <c r="C3" s="1"/>
      <c r="D3" s="1"/>
      <c r="E3" s="1"/>
      <c r="F3" s="1"/>
    </row>
    <row r="4" spans="1:13" ht="28.5" customHeight="1" x14ac:dyDescent="0.3">
      <c r="B4" s="49" t="s">
        <v>15</v>
      </c>
      <c r="C4" s="49"/>
      <c r="D4" s="49"/>
      <c r="E4" s="49"/>
      <c r="F4" s="1"/>
    </row>
    <row r="5" spans="1:13" ht="28.5" customHeight="1" x14ac:dyDescent="0.3">
      <c r="B5" s="37" t="s">
        <v>16</v>
      </c>
      <c r="C5" s="38"/>
      <c r="D5" s="38"/>
      <c r="E5" s="39"/>
      <c r="F5" s="1"/>
    </row>
    <row r="6" spans="1:13" ht="27.6" x14ac:dyDescent="0.3">
      <c r="B6" s="10" t="s">
        <v>3</v>
      </c>
      <c r="C6" s="10" t="s">
        <v>1</v>
      </c>
      <c r="D6" s="10" t="s">
        <v>0</v>
      </c>
      <c r="E6" s="10" t="s">
        <v>5</v>
      </c>
      <c r="F6" s="1"/>
    </row>
    <row r="7" spans="1:13" x14ac:dyDescent="0.3">
      <c r="A7" s="65"/>
      <c r="B7" s="7" t="s">
        <v>7</v>
      </c>
      <c r="C7" s="3">
        <v>0.3</v>
      </c>
      <c r="D7" s="5" t="s">
        <v>31</v>
      </c>
      <c r="E7" s="66">
        <f>IF(D8="s",C8,IF(D7="s",C7,0))</f>
        <v>0</v>
      </c>
      <c r="F7" s="1"/>
    </row>
    <row r="8" spans="1:13" ht="27.6" x14ac:dyDescent="0.3">
      <c r="A8" s="65"/>
      <c r="B8" s="7" t="s">
        <v>8</v>
      </c>
      <c r="C8" s="3">
        <v>0.5</v>
      </c>
      <c r="D8" s="5" t="s">
        <v>31</v>
      </c>
      <c r="E8" s="67"/>
      <c r="F8" s="1"/>
    </row>
    <row r="9" spans="1:13" x14ac:dyDescent="0.3">
      <c r="B9" s="11" t="s">
        <v>9</v>
      </c>
      <c r="C9" s="12"/>
      <c r="D9" s="13"/>
      <c r="E9" s="14"/>
      <c r="F9" s="59"/>
      <c r="G9" s="60"/>
      <c r="H9" s="60"/>
      <c r="I9" s="60"/>
      <c r="J9" s="60"/>
      <c r="K9" s="60"/>
      <c r="L9" s="60"/>
      <c r="M9" s="60"/>
    </row>
    <row r="10" spans="1:13" ht="115.2" customHeight="1" x14ac:dyDescent="0.3">
      <c r="A10" s="9"/>
      <c r="B10" s="25" t="s">
        <v>34</v>
      </c>
      <c r="C10" s="26">
        <v>0.2</v>
      </c>
      <c r="D10" s="5" t="s">
        <v>31</v>
      </c>
      <c r="E10" s="8">
        <f>IF(D10="s",C10,0)</f>
        <v>0</v>
      </c>
      <c r="F10" s="59"/>
      <c r="G10" s="60"/>
      <c r="H10" s="60"/>
      <c r="I10" s="60"/>
      <c r="J10" s="60"/>
      <c r="K10" s="60"/>
      <c r="L10" s="60"/>
      <c r="M10" s="60"/>
    </row>
    <row r="11" spans="1:13" ht="43.5" customHeight="1" x14ac:dyDescent="0.3">
      <c r="B11" s="68" t="s">
        <v>6</v>
      </c>
      <c r="C11" s="69"/>
      <c r="D11" s="70">
        <f>IFERROR(1-(1-E7)*(1-E10),1-(1-E7)*(1-E10))</f>
        <v>0</v>
      </c>
      <c r="E11" s="70"/>
      <c r="F11" s="4"/>
    </row>
    <row r="12" spans="1:13" x14ac:dyDescent="0.3">
      <c r="B12" s="1"/>
      <c r="C12" s="1"/>
      <c r="D12" s="1"/>
      <c r="E12" s="1"/>
      <c r="F12" s="1"/>
    </row>
    <row r="13" spans="1:13" x14ac:dyDescent="0.3">
      <c r="K13" s="28"/>
    </row>
    <row r="14" spans="1:13" ht="27" customHeight="1" x14ac:dyDescent="0.3">
      <c r="B14" s="49" t="s">
        <v>10</v>
      </c>
      <c r="C14" s="49"/>
      <c r="D14" s="49"/>
      <c r="E14" s="49"/>
      <c r="K14" s="28"/>
    </row>
    <row r="15" spans="1:13" ht="60.75" customHeight="1" x14ac:dyDescent="0.3">
      <c r="B15" s="61" t="s">
        <v>35</v>
      </c>
      <c r="C15" s="62"/>
      <c r="D15" s="54">
        <v>2784761.84</v>
      </c>
      <c r="E15" s="55"/>
      <c r="F15" s="27"/>
      <c r="K15" s="28"/>
    </row>
    <row r="16" spans="1:13" x14ac:dyDescent="0.3">
      <c r="B16" s="63" t="s">
        <v>11</v>
      </c>
      <c r="C16" s="64"/>
      <c r="D16" s="36">
        <f>ROUND((1-$D$11)*$D15,0)</f>
        <v>2784762</v>
      </c>
      <c r="E16" s="36"/>
      <c r="K16" s="28"/>
    </row>
    <row r="17" spans="2:12" x14ac:dyDescent="0.3">
      <c r="K17" s="28"/>
    </row>
    <row r="19" spans="2:12" ht="31.5" customHeight="1" x14ac:dyDescent="0.3">
      <c r="B19" s="49" t="s">
        <v>17</v>
      </c>
      <c r="C19" s="50"/>
      <c r="D19" s="50"/>
      <c r="E19" s="51"/>
      <c r="F19" s="15"/>
    </row>
    <row r="20" spans="2:12" s="24" customFormat="1" ht="61.5" customHeight="1" x14ac:dyDescent="0.3">
      <c r="B20" s="52" t="s">
        <v>36</v>
      </c>
      <c r="C20" s="53"/>
      <c r="D20" s="54">
        <v>135370367.30000001</v>
      </c>
      <c r="E20" s="55"/>
      <c r="F20" s="27"/>
      <c r="J20" s="29"/>
    </row>
    <row r="21" spans="2:12" ht="20.25" customHeight="1" x14ac:dyDescent="0.3">
      <c r="B21" s="56" t="s">
        <v>18</v>
      </c>
      <c r="C21" s="57"/>
      <c r="D21" s="57"/>
      <c r="E21" s="58"/>
      <c r="K21" s="28"/>
      <c r="L21" s="30"/>
    </row>
    <row r="22" spans="2:12" ht="30" customHeight="1" x14ac:dyDescent="0.3">
      <c r="B22" s="45" t="s">
        <v>13</v>
      </c>
      <c r="C22" s="46"/>
      <c r="D22" s="47">
        <v>420000</v>
      </c>
      <c r="E22" s="48"/>
      <c r="K22" s="28"/>
      <c r="L22" s="30"/>
    </row>
    <row r="23" spans="2:12" x14ac:dyDescent="0.3">
      <c r="B23" s="44" t="s">
        <v>2</v>
      </c>
      <c r="C23" s="44"/>
      <c r="D23" s="36">
        <f>D22</f>
        <v>420000</v>
      </c>
      <c r="E23" s="36"/>
      <c r="K23" s="28"/>
      <c r="L23" s="30"/>
    </row>
    <row r="24" spans="2:12" ht="36.75" customHeight="1" x14ac:dyDescent="0.3">
      <c r="B24" s="40" t="s">
        <v>19</v>
      </c>
      <c r="C24" s="40"/>
      <c r="D24" s="40"/>
      <c r="E24" s="40"/>
      <c r="K24" s="28"/>
      <c r="L24" s="30"/>
    </row>
    <row r="25" spans="2:12" ht="56.4" customHeight="1" x14ac:dyDescent="0.3">
      <c r="B25" s="41" t="s">
        <v>37</v>
      </c>
      <c r="C25" s="41"/>
      <c r="D25" s="6">
        <v>0.24</v>
      </c>
      <c r="E25" s="16"/>
      <c r="F25" s="27"/>
      <c r="K25" s="28"/>
      <c r="L25" s="30"/>
    </row>
    <row r="26" spans="2:12" ht="29.25" customHeight="1" x14ac:dyDescent="0.3">
      <c r="B26" s="41" t="s">
        <v>12</v>
      </c>
      <c r="C26" s="41"/>
      <c r="D26" s="31">
        <v>1.4999999999999999E-2</v>
      </c>
      <c r="E26" s="2">
        <f>D26*D$20</f>
        <v>2030555.5095000002</v>
      </c>
      <c r="F26" s="27"/>
    </row>
    <row r="27" spans="2:12" ht="29.25" customHeight="1" x14ac:dyDescent="0.3">
      <c r="B27" s="41" t="s">
        <v>20</v>
      </c>
      <c r="C27" s="41"/>
      <c r="D27" s="17">
        <f>IF(D25&gt;10%,MIN(D25-10%,10%),0%)</f>
        <v>0.1</v>
      </c>
      <c r="E27" s="2">
        <f>D27*D$20</f>
        <v>13537036.730000002</v>
      </c>
    </row>
    <row r="28" spans="2:12" ht="29.25" customHeight="1" x14ac:dyDescent="0.3">
      <c r="B28" s="41" t="s">
        <v>21</v>
      </c>
      <c r="C28" s="41"/>
      <c r="D28" s="17">
        <f>IF(D25&gt;20%,2*(D25-20%),0%)</f>
        <v>7.999999999999996E-2</v>
      </c>
      <c r="E28" s="2">
        <f>D28*D$20</f>
        <v>10829629.383999996</v>
      </c>
    </row>
    <row r="29" spans="2:12" ht="29.25" customHeight="1" x14ac:dyDescent="0.3">
      <c r="B29" s="42" t="s">
        <v>14</v>
      </c>
      <c r="C29" s="42"/>
      <c r="D29" s="43">
        <f>SUM(E26:E28)</f>
        <v>26397221.623499997</v>
      </c>
      <c r="E29" s="43"/>
    </row>
    <row r="30" spans="2:12" ht="30" customHeight="1" x14ac:dyDescent="0.3">
      <c r="B30" s="44" t="s">
        <v>4</v>
      </c>
      <c r="C30" s="44"/>
      <c r="D30" s="36">
        <f>ROUND((1-$D$11)*$D29,0)</f>
        <v>26397222</v>
      </c>
      <c r="E30" s="36"/>
    </row>
  </sheetData>
  <sheetProtection algorithmName="SHA-512" hashValue="/jhvndpkPRZMX+mNtgxuUSUpulxzPJ3j72+kDZOfnyvapjl9nQzG0Na6+qs42l68x7I9RR5XHerIrCYrIoFHPw==" saltValue="aHANo679ctZ71pDJdCe15A==" spinCount="100000" sheet="1" objects="1" scenarios="1"/>
  <mergeCells count="30">
    <mergeCell ref="A7:A8"/>
    <mergeCell ref="E7:E8"/>
    <mergeCell ref="F9:M10"/>
    <mergeCell ref="B16:C16"/>
    <mergeCell ref="D16:E16"/>
    <mergeCell ref="B2:E2"/>
    <mergeCell ref="B4:E4"/>
    <mergeCell ref="B5:E5"/>
    <mergeCell ref="B11:C11"/>
    <mergeCell ref="D11:E11"/>
    <mergeCell ref="B14:E14"/>
    <mergeCell ref="B15:C15"/>
    <mergeCell ref="D15:E15"/>
    <mergeCell ref="B27:C27"/>
    <mergeCell ref="B19:E19"/>
    <mergeCell ref="B20:C20"/>
    <mergeCell ref="D20:E20"/>
    <mergeCell ref="B21:E21"/>
    <mergeCell ref="B22:C22"/>
    <mergeCell ref="D22:E22"/>
    <mergeCell ref="B23:C23"/>
    <mergeCell ref="D23:E23"/>
    <mergeCell ref="B24:E24"/>
    <mergeCell ref="B25:C25"/>
    <mergeCell ref="B26:C26"/>
    <mergeCell ref="B28:C28"/>
    <mergeCell ref="B29:C29"/>
    <mergeCell ref="D29:E29"/>
    <mergeCell ref="B30:C30"/>
    <mergeCell ref="D30:E30"/>
  </mergeCells>
  <dataValidations count="1">
    <dataValidation type="list" allowBlank="1" showInputMessage="1" showErrorMessage="1" sqref="D7:D10">
      <formula1>"s,n"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0"/>
  <sheetViews>
    <sheetView tabSelected="1" topLeftCell="A3" zoomScale="80" zoomScaleNormal="80" zoomScaleSheetLayoutView="97" workbookViewId="0">
      <selection activeCell="I15" sqref="I15"/>
    </sheetView>
  </sheetViews>
  <sheetFormatPr defaultRowHeight="14.4" x14ac:dyDescent="0.3"/>
  <cols>
    <col min="1" max="1" width="5.21875" customWidth="1"/>
    <col min="2" max="2" width="42.77734375" customWidth="1"/>
    <col min="3" max="3" width="13.5546875" customWidth="1"/>
    <col min="5" max="5" width="14.21875" customWidth="1"/>
    <col min="11" max="12" width="16.44140625" bestFit="1" customWidth="1"/>
  </cols>
  <sheetData>
    <row r="2" spans="1:13" ht="94.95" customHeight="1" x14ac:dyDescent="0.3">
      <c r="B2" s="35" t="s">
        <v>33</v>
      </c>
      <c r="C2" s="35"/>
      <c r="D2" s="35"/>
      <c r="E2" s="35"/>
    </row>
    <row r="3" spans="1:13" x14ac:dyDescent="0.3">
      <c r="B3" s="1"/>
      <c r="C3" s="1"/>
      <c r="D3" s="1"/>
      <c r="E3" s="1"/>
      <c r="F3" s="1"/>
    </row>
    <row r="4" spans="1:13" ht="28.5" customHeight="1" x14ac:dyDescent="0.3">
      <c r="B4" s="49" t="s">
        <v>15</v>
      </c>
      <c r="C4" s="49"/>
      <c r="D4" s="49"/>
      <c r="E4" s="49"/>
      <c r="F4" s="1"/>
    </row>
    <row r="5" spans="1:13" ht="28.5" customHeight="1" x14ac:dyDescent="0.3">
      <c r="B5" s="37" t="s">
        <v>16</v>
      </c>
      <c r="C5" s="38"/>
      <c r="D5" s="38"/>
      <c r="E5" s="39"/>
      <c r="F5" s="1"/>
    </row>
    <row r="6" spans="1:13" ht="27.6" x14ac:dyDescent="0.3">
      <c r="B6" s="10" t="s">
        <v>3</v>
      </c>
      <c r="C6" s="10" t="s">
        <v>1</v>
      </c>
      <c r="D6" s="10" t="s">
        <v>0</v>
      </c>
      <c r="E6" s="10" t="s">
        <v>5</v>
      </c>
      <c r="F6" s="1"/>
    </row>
    <row r="7" spans="1:13" x14ac:dyDescent="0.3">
      <c r="A7" s="65"/>
      <c r="B7" s="7" t="s">
        <v>7</v>
      </c>
      <c r="C7" s="3">
        <v>0.3</v>
      </c>
      <c r="D7" s="5" t="s">
        <v>31</v>
      </c>
      <c r="E7" s="66">
        <f>IF(D8="s",C8,IF(D7="s",C7,0))</f>
        <v>0</v>
      </c>
      <c r="F7" s="1"/>
    </row>
    <row r="8" spans="1:13" ht="27.6" x14ac:dyDescent="0.3">
      <c r="A8" s="65"/>
      <c r="B8" s="7" t="s">
        <v>8</v>
      </c>
      <c r="C8" s="3">
        <v>0.5</v>
      </c>
      <c r="D8" s="5" t="s">
        <v>31</v>
      </c>
      <c r="E8" s="67"/>
      <c r="F8" s="1"/>
    </row>
    <row r="9" spans="1:13" x14ac:dyDescent="0.3">
      <c r="B9" s="11" t="s">
        <v>9</v>
      </c>
      <c r="C9" s="12"/>
      <c r="D9" s="13"/>
      <c r="E9" s="14"/>
      <c r="F9" s="59"/>
      <c r="G9" s="60"/>
      <c r="H9" s="60"/>
      <c r="I9" s="60"/>
      <c r="J9" s="60"/>
      <c r="K9" s="60"/>
      <c r="L9" s="60"/>
      <c r="M9" s="60"/>
    </row>
    <row r="10" spans="1:13" ht="115.2" customHeight="1" x14ac:dyDescent="0.3">
      <c r="A10" s="9"/>
      <c r="B10" s="25" t="s">
        <v>34</v>
      </c>
      <c r="C10" s="26">
        <v>0.2</v>
      </c>
      <c r="D10" s="5" t="s">
        <v>31</v>
      </c>
      <c r="E10" s="8">
        <f>IF(D10="s",C10,0)</f>
        <v>0</v>
      </c>
      <c r="F10" s="59"/>
      <c r="G10" s="60"/>
      <c r="H10" s="60"/>
      <c r="I10" s="60"/>
      <c r="J10" s="60"/>
      <c r="K10" s="60"/>
      <c r="L10" s="60"/>
      <c r="M10" s="60"/>
    </row>
    <row r="11" spans="1:13" ht="43.5" customHeight="1" x14ac:dyDescent="0.3">
      <c r="B11" s="68" t="s">
        <v>6</v>
      </c>
      <c r="C11" s="69"/>
      <c r="D11" s="70">
        <f>IFERROR(1-(1-E7)*(1-E10),1-(1-E7)*(1-E10))</f>
        <v>0</v>
      </c>
      <c r="E11" s="70"/>
      <c r="F11" s="4"/>
    </row>
    <row r="12" spans="1:13" x14ac:dyDescent="0.3">
      <c r="B12" s="1"/>
      <c r="C12" s="1"/>
      <c r="D12" s="1"/>
      <c r="E12" s="1"/>
      <c r="F12" s="1"/>
    </row>
    <row r="13" spans="1:13" x14ac:dyDescent="0.3">
      <c r="K13" s="28"/>
    </row>
    <row r="14" spans="1:13" ht="27" customHeight="1" x14ac:dyDescent="0.3">
      <c r="B14" s="49" t="s">
        <v>10</v>
      </c>
      <c r="C14" s="49"/>
      <c r="D14" s="49"/>
      <c r="E14" s="49"/>
      <c r="K14" s="28"/>
    </row>
    <row r="15" spans="1:13" ht="60.75" customHeight="1" x14ac:dyDescent="0.3">
      <c r="B15" s="61" t="s">
        <v>35</v>
      </c>
      <c r="C15" s="62"/>
      <c r="D15" s="54">
        <v>3354693.13</v>
      </c>
      <c r="E15" s="55"/>
      <c r="F15" s="27"/>
      <c r="K15" s="28"/>
    </row>
    <row r="16" spans="1:13" x14ac:dyDescent="0.3">
      <c r="B16" s="63" t="s">
        <v>11</v>
      </c>
      <c r="C16" s="64"/>
      <c r="D16" s="36">
        <f>ROUND((1-$D$11)*$D15,0)</f>
        <v>3354693</v>
      </c>
      <c r="E16" s="36"/>
      <c r="K16" s="28"/>
    </row>
    <row r="17" spans="2:12" x14ac:dyDescent="0.3">
      <c r="K17" s="28"/>
    </row>
    <row r="19" spans="2:12" ht="31.5" customHeight="1" x14ac:dyDescent="0.3">
      <c r="B19" s="49" t="s">
        <v>17</v>
      </c>
      <c r="C19" s="50"/>
      <c r="D19" s="50"/>
      <c r="E19" s="51"/>
      <c r="F19" s="15"/>
    </row>
    <row r="20" spans="2:12" s="24" customFormat="1" ht="61.5" customHeight="1" x14ac:dyDescent="0.3">
      <c r="B20" s="52" t="s">
        <v>36</v>
      </c>
      <c r="C20" s="53"/>
      <c r="D20" s="54">
        <v>163075360.69999999</v>
      </c>
      <c r="E20" s="55"/>
      <c r="F20" s="27"/>
      <c r="J20" s="29"/>
    </row>
    <row r="21" spans="2:12" ht="20.25" customHeight="1" x14ac:dyDescent="0.3">
      <c r="B21" s="56" t="s">
        <v>18</v>
      </c>
      <c r="C21" s="57"/>
      <c r="D21" s="57"/>
      <c r="E21" s="58"/>
      <c r="K21" s="28"/>
      <c r="L21" s="30"/>
    </row>
    <row r="22" spans="2:12" ht="30" customHeight="1" x14ac:dyDescent="0.3">
      <c r="B22" s="45" t="s">
        <v>13</v>
      </c>
      <c r="C22" s="46"/>
      <c r="D22" s="47">
        <v>420000</v>
      </c>
      <c r="E22" s="48"/>
      <c r="K22" s="28"/>
      <c r="L22" s="30"/>
    </row>
    <row r="23" spans="2:12" x14ac:dyDescent="0.3">
      <c r="B23" s="44" t="s">
        <v>2</v>
      </c>
      <c r="C23" s="44"/>
      <c r="D23" s="36">
        <f>D22</f>
        <v>420000</v>
      </c>
      <c r="E23" s="36"/>
      <c r="K23" s="28"/>
      <c r="L23" s="30"/>
    </row>
    <row r="24" spans="2:12" ht="36.75" customHeight="1" x14ac:dyDescent="0.3">
      <c r="B24" s="40" t="s">
        <v>19</v>
      </c>
      <c r="C24" s="40"/>
      <c r="D24" s="40"/>
      <c r="E24" s="40"/>
      <c r="K24" s="28"/>
      <c r="L24" s="30"/>
    </row>
    <row r="25" spans="2:12" ht="56.4" customHeight="1" x14ac:dyDescent="0.3">
      <c r="B25" s="41" t="s">
        <v>37</v>
      </c>
      <c r="C25" s="41"/>
      <c r="D25" s="6">
        <v>0.24</v>
      </c>
      <c r="E25" s="16"/>
      <c r="F25" s="27"/>
      <c r="K25" s="28"/>
      <c r="L25" s="30"/>
    </row>
    <row r="26" spans="2:12" ht="29.25" customHeight="1" x14ac:dyDescent="0.3">
      <c r="B26" s="41" t="s">
        <v>12</v>
      </c>
      <c r="C26" s="41"/>
      <c r="D26" s="31">
        <v>1.4999999999999999E-2</v>
      </c>
      <c r="E26" s="2">
        <f>D26*D$20</f>
        <v>2446130.4104999998</v>
      </c>
      <c r="F26" s="27"/>
    </row>
    <row r="27" spans="2:12" ht="29.25" customHeight="1" x14ac:dyDescent="0.3">
      <c r="B27" s="41" t="s">
        <v>20</v>
      </c>
      <c r="C27" s="41"/>
      <c r="D27" s="17">
        <f>IF(D25&gt;10%,MIN(D25-10%,10%),0%)</f>
        <v>0.1</v>
      </c>
      <c r="E27" s="2">
        <f>D27*D$20</f>
        <v>16307536.07</v>
      </c>
    </row>
    <row r="28" spans="2:12" ht="29.25" customHeight="1" x14ac:dyDescent="0.3">
      <c r="B28" s="41" t="s">
        <v>21</v>
      </c>
      <c r="C28" s="41"/>
      <c r="D28" s="17">
        <f>IF(D25&gt;20%,2*(D25-20%),0%)</f>
        <v>7.999999999999996E-2</v>
      </c>
      <c r="E28" s="2">
        <f>D28*D$20</f>
        <v>13046028.855999993</v>
      </c>
    </row>
    <row r="29" spans="2:12" ht="29.25" customHeight="1" x14ac:dyDescent="0.3">
      <c r="B29" s="42" t="s">
        <v>14</v>
      </c>
      <c r="C29" s="42"/>
      <c r="D29" s="43">
        <f>SUM(E26:E28)</f>
        <v>31799695.336499996</v>
      </c>
      <c r="E29" s="43"/>
    </row>
    <row r="30" spans="2:12" ht="30" customHeight="1" x14ac:dyDescent="0.3">
      <c r="B30" s="44" t="s">
        <v>4</v>
      </c>
      <c r="C30" s="44"/>
      <c r="D30" s="36">
        <f>ROUND((1-$D$11)*$D29,0)</f>
        <v>31799695</v>
      </c>
      <c r="E30" s="36"/>
    </row>
  </sheetData>
  <sheetProtection algorithmName="SHA-512" hashValue="T9rO99RIKu0kJTuzemA4ApGUBAND2vIhc+t8F40SK63iQWti317ekwY4dKT6rGNMCxQv6zgaOeZtGErSX8GNdQ==" saltValue="m60Kl74E18PmHGqolwgOHg==" spinCount="100000" sheet="1" objects="1" scenarios="1"/>
  <mergeCells count="30">
    <mergeCell ref="A7:A8"/>
    <mergeCell ref="E7:E8"/>
    <mergeCell ref="F9:M10"/>
    <mergeCell ref="B16:C16"/>
    <mergeCell ref="D16:E16"/>
    <mergeCell ref="B2:E2"/>
    <mergeCell ref="B4:E4"/>
    <mergeCell ref="B5:E5"/>
    <mergeCell ref="B11:C11"/>
    <mergeCell ref="D11:E11"/>
    <mergeCell ref="B14:E14"/>
    <mergeCell ref="B15:C15"/>
    <mergeCell ref="D15:E15"/>
    <mergeCell ref="B27:C27"/>
    <mergeCell ref="B19:E19"/>
    <mergeCell ref="B20:C20"/>
    <mergeCell ref="D20:E20"/>
    <mergeCell ref="B21:E21"/>
    <mergeCell ref="B22:C22"/>
    <mergeCell ref="D22:E22"/>
    <mergeCell ref="B23:C23"/>
    <mergeCell ref="D23:E23"/>
    <mergeCell ref="B24:E24"/>
    <mergeCell ref="B25:C25"/>
    <mergeCell ref="B26:C26"/>
    <mergeCell ref="B28:C28"/>
    <mergeCell ref="B29:C29"/>
    <mergeCell ref="D29:E29"/>
    <mergeCell ref="B30:C30"/>
    <mergeCell ref="D30:E30"/>
  </mergeCells>
  <dataValidations count="1">
    <dataValidation type="list" allowBlank="1" showInputMessage="1" showErrorMessage="1" sqref="D7:D10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ISTRUZIONI</vt:lpstr>
      <vt:lpstr>GARANZIE AQ - LOTTO 1</vt:lpstr>
      <vt:lpstr>GARANZIE AQ - LOTTO 2</vt:lpstr>
      <vt:lpstr>GARANZIE AQ - LOTTO 3</vt:lpstr>
      <vt:lpstr>GARANZIE AQ - LOTTO 4</vt:lpstr>
      <vt:lpstr>GARANZIE AQ - LOTTO 5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Consip</cp:lastModifiedBy>
  <dcterms:created xsi:type="dcterms:W3CDTF">2016-02-02T10:53:31Z</dcterms:created>
  <dcterms:modified xsi:type="dcterms:W3CDTF">2023-12-18T09:36:27Z</dcterms:modified>
</cp:coreProperties>
</file>