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.salome\Desktop\SOPRA  SOGLIA\ACQUISTI SU DELEGA\SOGEI\ID 2817 - FINASTRA\09. Pubblicazione\Rdo+allegati\"/>
    </mc:Choice>
  </mc:AlternateContent>
  <xr:revisionPtr revIDLastSave="0" documentId="13_ncr:1_{6D057F33-F88A-4D65-8913-A49441A6FCDF}" xr6:coauthVersionLast="47" xr6:coauthVersionMax="47" xr10:uidLastSave="{00000000-0000-0000-0000-000000000000}"/>
  <bookViews>
    <workbookView xWindow="-110" yWindow="-110" windowWidth="19420" windowHeight="10560" xr2:uid="{58CE52D4-B60C-49AB-92DD-67F79F483D5C}"/>
  </bookViews>
  <sheets>
    <sheet name="Bda Perimetro base" sheetId="5" r:id="rId1"/>
    <sheet name="Bda perimetro opzionale" sheetId="2" r:id="rId2"/>
    <sheet name="Foglio1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5" l="1"/>
  <c r="I17" i="2"/>
  <c r="I5" i="2"/>
  <c r="I6" i="2"/>
  <c r="I7" i="2"/>
  <c r="I8" i="2"/>
  <c r="I9" i="2"/>
  <c r="I10" i="2"/>
  <c r="I11" i="2"/>
  <c r="I12" i="2"/>
  <c r="I13" i="2"/>
  <c r="I14" i="2"/>
  <c r="I15" i="2"/>
  <c r="I4" i="2"/>
  <c r="I32" i="5"/>
  <c r="I22" i="2" l="1"/>
  <c r="I23" i="2"/>
  <c r="I21" i="2"/>
  <c r="J22" i="2"/>
  <c r="J23" i="2"/>
  <c r="J21" i="2"/>
  <c r="J17" i="2"/>
  <c r="I16" i="2"/>
  <c r="J5" i="2"/>
  <c r="J6" i="2"/>
  <c r="J7" i="2"/>
  <c r="J8" i="2"/>
  <c r="J9" i="2"/>
  <c r="J10" i="2"/>
  <c r="J11" i="2"/>
  <c r="J12" i="2"/>
  <c r="J13" i="2"/>
  <c r="J14" i="2"/>
  <c r="J15" i="2"/>
  <c r="J4" i="2"/>
  <c r="J32" i="5"/>
  <c r="J31" i="5"/>
  <c r="J27" i="5"/>
  <c r="J18" i="5"/>
  <c r="J14" i="5"/>
  <c r="J5" i="5"/>
  <c r="J33" i="5" l="1"/>
  <c r="I24" i="2"/>
  <c r="I26" i="2" s="1"/>
  <c r="I5" i="5"/>
  <c r="I27" i="5" l="1"/>
  <c r="I18" i="5"/>
  <c r="I14" i="5"/>
  <c r="G27" i="5"/>
  <c r="I31" i="5" l="1"/>
  <c r="I33" i="5" s="1"/>
  <c r="G30" i="2" s="1"/>
  <c r="G22" i="2"/>
  <c r="G23" i="2"/>
  <c r="G21" i="2"/>
  <c r="G18" i="5"/>
  <c r="G14" i="5"/>
  <c r="F31" i="5"/>
  <c r="F33" i="5" s="1"/>
  <c r="G31" i="5" l="1"/>
  <c r="G33" i="5" s="1"/>
  <c r="G24" i="2"/>
  <c r="J24" i="2" s="1"/>
  <c r="G5" i="2"/>
  <c r="G6" i="2"/>
  <c r="G7" i="2"/>
  <c r="G8" i="2"/>
  <c r="G9" i="2"/>
  <c r="G10" i="2"/>
  <c r="G11" i="2"/>
  <c r="G12" i="2"/>
  <c r="G13" i="2"/>
  <c r="G14" i="2"/>
  <c r="G15" i="2"/>
  <c r="G4" i="2"/>
  <c r="F16" i="2"/>
  <c r="J16" i="2" s="1"/>
  <c r="G16" i="2" l="1"/>
  <c r="G26" i="2" s="1"/>
  <c r="J26" i="2" l="1"/>
  <c r="F30" i="2"/>
  <c r="H30" i="2" s="1"/>
</calcChain>
</file>

<file path=xl/sharedStrings.xml><?xml version="1.0" encoding="utf-8"?>
<sst xmlns="http://schemas.openxmlformats.org/spreadsheetml/2006/main" count="130" uniqueCount="61">
  <si>
    <t>Q.ta</t>
  </si>
  <si>
    <t>Fusion Kondor Advanced Trading</t>
  </si>
  <si>
    <t>Fusion Kondor Inflation</t>
  </si>
  <si>
    <t>Fusion Kondor Advanced Reporting</t>
  </si>
  <si>
    <t>Trade Gateway</t>
  </si>
  <si>
    <t>AMBIENTE</t>
  </si>
  <si>
    <t>Test</t>
  </si>
  <si>
    <t>Other Kondor user</t>
  </si>
  <si>
    <t>NOME PRODOTTO</t>
  </si>
  <si>
    <t>SA-CCR</t>
  </si>
  <si>
    <t xml:space="preserve">Rest APIs </t>
  </si>
  <si>
    <t>Fusion Fabric Connect (Core )</t>
  </si>
  <si>
    <t>Kondor Vision</t>
  </si>
  <si>
    <t>Fusion Risk ARC</t>
  </si>
  <si>
    <t>Fusion Risk Admin</t>
  </si>
  <si>
    <t>Fusion Risk Credit</t>
  </si>
  <si>
    <t>Fusion Risk users</t>
  </si>
  <si>
    <t>Fusion Risk Server</t>
  </si>
  <si>
    <t>Risk-Free Rates Package</t>
  </si>
  <si>
    <t>Fusion Kondor Market Data Set</t>
  </si>
  <si>
    <t>Fusion Kondor</t>
  </si>
  <si>
    <t>Trade&amp;Sales</t>
  </si>
  <si>
    <t>Fusion Risk</t>
  </si>
  <si>
    <t>Bundle</t>
  </si>
  <si>
    <t>fino a 10 utenti</t>
  </si>
  <si>
    <t>PERIMETRO BASE</t>
  </si>
  <si>
    <t>PERIMETRO OPZIONALE</t>
  </si>
  <si>
    <t xml:space="preserve"> RTMD </t>
  </si>
  <si>
    <t>SERIZIO DI SUPPORTO SPECIALISTICO (G/P) (a consumo)</t>
  </si>
  <si>
    <t>5Y</t>
  </si>
  <si>
    <t>TOTALE COMPLESSIVO PERIMETRO BASE</t>
  </si>
  <si>
    <t>Project Manager</t>
  </si>
  <si>
    <t>Business Consultant</t>
  </si>
  <si>
    <t>Technical Consultant</t>
  </si>
  <si>
    <t>FIGURA PROFESSIONALE</t>
  </si>
  <si>
    <t>Tariffa giornaliera</t>
  </si>
  <si>
    <t>Totale</t>
  </si>
  <si>
    <t>* Sono fornite insieme alle licenze di Produzione anche quelle per gli ambienti MAC e Collaudo</t>
  </si>
  <si>
    <t>Prod *</t>
  </si>
  <si>
    <t>Prod*</t>
  </si>
  <si>
    <t>SERIZIO FINASTRA CARE (a canone) **</t>
  </si>
  <si>
    <t>**Servizio a corpo inclusivo di 1 Senior ed 1 Project Manager per ciascun  anno</t>
  </si>
  <si>
    <t>*Sono fornite insieme alle licenze di Produzione anche quelle per gli ambienti MAC e Collaudo</t>
  </si>
  <si>
    <t>**Servizio attivabile per n. 2 volte nel corso della decorrenza contrattuale</t>
  </si>
  <si>
    <t>TOTALE COMPLESSIVO PERIMETRO OPZIONALE - SOTTOSCRIZIONI</t>
  </si>
  <si>
    <t>TOTALE COMPLESSIVO PERIMETRO OPZIONALE - SERIZIO FINASTRA UPGRADE PREMIUM (a canone)**</t>
  </si>
  <si>
    <t>1Y/boundle</t>
  </si>
  <si>
    <t>1Y</t>
  </si>
  <si>
    <t>TOTALE COMPLESSIVO PERIMETRO BASE - SOTTOSCRIZIONI</t>
  </si>
  <si>
    <t>5Y/boundle</t>
  </si>
  <si>
    <t xml:space="preserve">TOTALE COMPLESSIVO SERVIZI DI SUPPORTO SPECIALISTICO </t>
  </si>
  <si>
    <t>TOTAE COMPLESSIVO PERIMETRO OPZIONALE</t>
  </si>
  <si>
    <t xml:space="preserve">prezzo offerto (1Y) </t>
  </si>
  <si>
    <t xml:space="preserve">prezzo offerto (5Y) </t>
  </si>
  <si>
    <t>verifica</t>
  </si>
  <si>
    <t>Tariffa Offerta</t>
  </si>
  <si>
    <t>Verifica</t>
  </si>
  <si>
    <t>Offerta complessiva</t>
  </si>
  <si>
    <t>5Y complessivo (Bda)</t>
  </si>
  <si>
    <t>5Y complessivo (offerto)</t>
  </si>
  <si>
    <t>TOTALE COMPLESSIVO ACQUISIZIONE (perimetro base + perimetro opzionale)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</si>
</sst>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\ * #,##0.00_-;\-&quot;€&quot;\ * #,##0.00_-;_-&quot;€&quot;\ * &quot;-&quot;??_-;_-@_-"/>
    <numFmt numFmtId="164" formatCode="_-* #,##0.00\ [$€-410]_-;\-* #,##0.00\ [$€-410]_-;_-* &quot;-&quot;??\ [$€-410]_-;_-@_-"/>
    <numFmt numFmtId="165" formatCode="_-* #,##0.0000\ [$€-410]_-;\-* #,##0.0000\ [$€-410]_-;_-* &quot;-&quot;??\ [$€-410]_-;_-@_-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32">
    <xf numFmtId="0" fontId="0" fillId="0" borderId="0" xfId="0"/>
    <xf numFmtId="164" fontId="0" fillId="0" borderId="0" xfId="0" applyNumberFormat="1"/>
    <xf numFmtId="0" fontId="3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vertical="center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164" fontId="1" fillId="0" borderId="0" xfId="0" applyNumberFormat="1" applyFont="1"/>
    <xf numFmtId="0" fontId="4" fillId="2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readingOrder="1"/>
    </xf>
    <xf numFmtId="0" fontId="9" fillId="0" borderId="0" xfId="0" applyFont="1"/>
    <xf numFmtId="164" fontId="9" fillId="0" borderId="0" xfId="0" applyNumberFormat="1" applyFont="1"/>
    <xf numFmtId="165" fontId="9" fillId="0" borderId="0" xfId="0" applyNumberFormat="1" applyFont="1"/>
    <xf numFmtId="9" fontId="1" fillId="0" borderId="0" xfId="0" applyNumberFormat="1" applyFont="1"/>
    <xf numFmtId="0" fontId="1" fillId="0" borderId="0" xfId="0" applyFont="1" applyAlignment="1">
      <alignment horizontal="right"/>
    </xf>
    <xf numFmtId="0" fontId="4" fillId="0" borderId="11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4" fillId="2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7" fillId="3" borderId="4" xfId="0" applyNumberFormat="1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164" fontId="5" fillId="3" borderId="8" xfId="0" applyNumberFormat="1" applyFont="1" applyFill="1" applyBorder="1"/>
    <xf numFmtId="164" fontId="7" fillId="3" borderId="8" xfId="0" applyNumberFormat="1" applyFont="1" applyFill="1" applyBorder="1"/>
    <xf numFmtId="164" fontId="5" fillId="3" borderId="5" xfId="0" applyNumberFormat="1" applyFont="1" applyFill="1" applyBorder="1" applyAlignment="1">
      <alignment vertical="center"/>
    </xf>
    <xf numFmtId="164" fontId="2" fillId="3" borderId="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64" fontId="7" fillId="0" borderId="0" xfId="0" applyNumberFormat="1" applyFont="1"/>
    <xf numFmtId="0" fontId="0" fillId="4" borderId="0" xfId="0" applyFill="1"/>
    <xf numFmtId="0" fontId="3" fillId="4" borderId="0" xfId="0" applyFont="1" applyFill="1"/>
    <xf numFmtId="164" fontId="10" fillId="0" borderId="0" xfId="0" applyNumberFormat="1" applyFont="1"/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64" fontId="4" fillId="0" borderId="5" xfId="0" applyNumberFormat="1" applyFont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 applyProtection="1">
      <alignment vertical="center" wrapText="1"/>
      <protection locked="0"/>
    </xf>
    <xf numFmtId="164" fontId="3" fillId="0" borderId="8" xfId="0" applyNumberFormat="1" applyFont="1" applyBorder="1" applyAlignment="1" applyProtection="1">
      <alignment horizontal="center"/>
      <protection locked="0"/>
    </xf>
    <xf numFmtId="44" fontId="0" fillId="0" borderId="0" xfId="1" applyFont="1"/>
    <xf numFmtId="44" fontId="0" fillId="0" borderId="0" xfId="0" applyNumberFormat="1"/>
    <xf numFmtId="164" fontId="4" fillId="2" borderId="7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0" fillId="0" borderId="2" xfId="0" applyBorder="1"/>
    <xf numFmtId="0" fontId="0" fillId="0" borderId="9" xfId="0" applyBorder="1"/>
    <xf numFmtId="164" fontId="4" fillId="2" borderId="12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3" fillId="0" borderId="7" xfId="0" applyNumberFormat="1" applyFont="1" applyBorder="1" applyAlignment="1" applyProtection="1">
      <alignment horizontal="center" vertical="center" wrapText="1"/>
      <protection locked="0"/>
    </xf>
    <xf numFmtId="164" fontId="0" fillId="0" borderId="6" xfId="0" applyNumberFormat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0" xfId="0" applyNumberForma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  <protection locked="0"/>
    </xf>
    <xf numFmtId="164" fontId="0" fillId="0" borderId="15" xfId="0" applyNumberFormat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/>
    <xf numFmtId="0" fontId="5" fillId="3" borderId="2" xfId="0" applyFont="1" applyFill="1" applyBorder="1"/>
    <xf numFmtId="0" fontId="5" fillId="3" borderId="9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0" fillId="3" borderId="9" xfId="0" applyFill="1" applyBorder="1" applyAlignment="1">
      <alignment horizontal="left" vertical="center"/>
    </xf>
    <xf numFmtId="0" fontId="2" fillId="3" borderId="9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3" fillId="0" borderId="2" xfId="0" applyFont="1" applyBorder="1"/>
    <xf numFmtId="0" fontId="3" fillId="0" borderId="9" xfId="0" applyFont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A1513-199A-44CE-B1E6-624EC6950BFC}">
  <dimension ref="A2:J39"/>
  <sheetViews>
    <sheetView tabSelected="1" topLeftCell="A4" zoomScale="82" zoomScaleNormal="82" workbookViewId="0">
      <selection activeCell="I34" sqref="I34"/>
    </sheetView>
  </sheetViews>
  <sheetFormatPr defaultColWidth="19.08984375" defaultRowHeight="14.5" x14ac:dyDescent="0.35"/>
  <cols>
    <col min="1" max="1" width="7.453125" customWidth="1"/>
    <col min="2" max="2" width="13.453125" customWidth="1"/>
    <col min="3" max="3" width="27" customWidth="1"/>
    <col min="4" max="4" width="12" customWidth="1"/>
    <col min="5" max="5" width="12.81640625" customWidth="1"/>
    <col min="6" max="6" width="11.1796875" customWidth="1"/>
    <col min="7" max="7" width="14.1796875" customWidth="1"/>
    <col min="8" max="9" width="19.08984375" style="50"/>
    <col min="10" max="10" width="23.26953125" style="49" customWidth="1"/>
  </cols>
  <sheetData>
    <row r="2" spans="2:10" ht="17.5" customHeight="1" thickBot="1" x14ac:dyDescent="0.4"/>
    <row r="3" spans="2:10" s="2" customFormat="1" ht="15" thickBot="1" x14ac:dyDescent="0.4">
      <c r="B3" s="74" t="s">
        <v>25</v>
      </c>
      <c r="C3" s="75"/>
      <c r="D3" s="75"/>
      <c r="E3" s="75"/>
      <c r="F3" s="75"/>
      <c r="G3" s="76"/>
      <c r="H3" s="77"/>
      <c r="I3" s="77"/>
      <c r="J3" s="78"/>
    </row>
    <row r="4" spans="2:10" s="2" customFormat="1" ht="11" thickBot="1" x14ac:dyDescent="0.3">
      <c r="B4" s="3" t="s">
        <v>23</v>
      </c>
      <c r="C4" s="4" t="s">
        <v>8</v>
      </c>
      <c r="D4" s="4" t="s">
        <v>5</v>
      </c>
      <c r="E4" s="4" t="s">
        <v>0</v>
      </c>
      <c r="F4" s="16" t="s">
        <v>46</v>
      </c>
      <c r="G4" s="29" t="s">
        <v>49</v>
      </c>
      <c r="H4" s="41" t="s">
        <v>52</v>
      </c>
      <c r="I4" s="51" t="s">
        <v>53</v>
      </c>
      <c r="J4" s="47" t="s">
        <v>54</v>
      </c>
    </row>
    <row r="5" spans="2:10" s="2" customFormat="1" ht="11" thickBot="1" x14ac:dyDescent="0.3">
      <c r="B5" s="103" t="s">
        <v>20</v>
      </c>
      <c r="C5" s="5" t="s">
        <v>21</v>
      </c>
      <c r="D5" s="6" t="s">
        <v>38</v>
      </c>
      <c r="E5" s="31">
        <v>25</v>
      </c>
      <c r="F5" s="71">
        <v>1309901.43</v>
      </c>
      <c r="G5" s="71">
        <f>F5*5</f>
        <v>6549507.1499999994</v>
      </c>
      <c r="H5" s="87">
        <v>0</v>
      </c>
      <c r="I5" s="90">
        <f>H5*5</f>
        <v>0</v>
      </c>
      <c r="J5" s="91" t="str">
        <f>IF(H5&gt;F5,"errore",IF(H5="","inserire prezzo offerto",IF(H5&lt;=0,"offrire prezzo maggiore di zero","ok")))</f>
        <v>offrire prezzo maggiore di zero</v>
      </c>
    </row>
    <row r="6" spans="2:10" s="2" customFormat="1" ht="11" thickBot="1" x14ac:dyDescent="0.3">
      <c r="B6" s="104"/>
      <c r="C6" s="5" t="s">
        <v>7</v>
      </c>
      <c r="D6" s="6" t="s">
        <v>38</v>
      </c>
      <c r="E6" s="31">
        <v>54</v>
      </c>
      <c r="F6" s="72"/>
      <c r="G6" s="72"/>
      <c r="H6" s="88"/>
      <c r="I6" s="72"/>
      <c r="J6" s="92"/>
    </row>
    <row r="7" spans="2:10" s="2" customFormat="1" ht="11" thickBot="1" x14ac:dyDescent="0.3">
      <c r="B7" s="104"/>
      <c r="C7" s="5" t="s">
        <v>1</v>
      </c>
      <c r="D7" s="6" t="s">
        <v>38</v>
      </c>
      <c r="E7" s="31">
        <v>5</v>
      </c>
      <c r="F7" s="72"/>
      <c r="G7" s="72"/>
      <c r="H7" s="88"/>
      <c r="I7" s="72"/>
      <c r="J7" s="92"/>
    </row>
    <row r="8" spans="2:10" s="2" customFormat="1" ht="11" thickBot="1" x14ac:dyDescent="0.3">
      <c r="B8" s="104"/>
      <c r="C8" s="5" t="s">
        <v>2</v>
      </c>
      <c r="D8" s="6" t="s">
        <v>38</v>
      </c>
      <c r="E8" s="31">
        <v>11</v>
      </c>
      <c r="F8" s="72"/>
      <c r="G8" s="72"/>
      <c r="H8" s="88"/>
      <c r="I8" s="72"/>
      <c r="J8" s="92"/>
    </row>
    <row r="9" spans="2:10" s="2" customFormat="1" ht="11" thickBot="1" x14ac:dyDescent="0.3">
      <c r="B9" s="104"/>
      <c r="C9" s="5" t="s">
        <v>18</v>
      </c>
      <c r="D9" s="6" t="s">
        <v>38</v>
      </c>
      <c r="E9" s="31">
        <v>12</v>
      </c>
      <c r="F9" s="72"/>
      <c r="G9" s="72"/>
      <c r="H9" s="88"/>
      <c r="I9" s="72"/>
      <c r="J9" s="92"/>
    </row>
    <row r="10" spans="2:10" s="2" customFormat="1" ht="11" thickBot="1" x14ac:dyDescent="0.3">
      <c r="B10" s="104"/>
      <c r="C10" s="5" t="s">
        <v>3</v>
      </c>
      <c r="D10" s="6" t="s">
        <v>38</v>
      </c>
      <c r="E10" s="31">
        <v>8</v>
      </c>
      <c r="F10" s="72"/>
      <c r="G10" s="72"/>
      <c r="H10" s="88"/>
      <c r="I10" s="72"/>
      <c r="J10" s="92"/>
    </row>
    <row r="11" spans="2:10" s="2" customFormat="1" ht="11" thickBot="1" x14ac:dyDescent="0.3">
      <c r="B11" s="104"/>
      <c r="C11" s="5" t="s">
        <v>19</v>
      </c>
      <c r="D11" s="6" t="s">
        <v>38</v>
      </c>
      <c r="E11" s="31">
        <v>27</v>
      </c>
      <c r="F11" s="72"/>
      <c r="G11" s="72"/>
      <c r="H11" s="88"/>
      <c r="I11" s="72"/>
      <c r="J11" s="92"/>
    </row>
    <row r="12" spans="2:10" s="2" customFormat="1" ht="11" thickBot="1" x14ac:dyDescent="0.3">
      <c r="B12" s="104"/>
      <c r="C12" s="5" t="s">
        <v>27</v>
      </c>
      <c r="D12" s="6" t="s">
        <v>38</v>
      </c>
      <c r="E12" s="31">
        <v>1</v>
      </c>
      <c r="F12" s="72"/>
      <c r="G12" s="72"/>
      <c r="H12" s="88"/>
      <c r="I12" s="72"/>
      <c r="J12" s="92"/>
    </row>
    <row r="13" spans="2:10" s="2" customFormat="1" ht="11" thickBot="1" x14ac:dyDescent="0.3">
      <c r="B13" s="105"/>
      <c r="C13" s="5" t="s">
        <v>4</v>
      </c>
      <c r="D13" s="6" t="s">
        <v>38</v>
      </c>
      <c r="E13" s="31">
        <v>1</v>
      </c>
      <c r="F13" s="73"/>
      <c r="G13" s="73"/>
      <c r="H13" s="89"/>
      <c r="I13" s="73"/>
      <c r="J13" s="93"/>
    </row>
    <row r="14" spans="2:10" s="2" customFormat="1" ht="11" thickBot="1" x14ac:dyDescent="0.3">
      <c r="B14" s="106" t="s">
        <v>22</v>
      </c>
      <c r="C14" s="5" t="s">
        <v>14</v>
      </c>
      <c r="D14" s="6" t="s">
        <v>38</v>
      </c>
      <c r="E14" s="31">
        <v>2</v>
      </c>
      <c r="F14" s="71">
        <v>288531.78000000003</v>
      </c>
      <c r="G14" s="71">
        <f>F14*5</f>
        <v>1442658.9000000001</v>
      </c>
      <c r="H14" s="94">
        <v>0</v>
      </c>
      <c r="I14" s="95">
        <f>H14*5</f>
        <v>0</v>
      </c>
      <c r="J14" s="71" t="str">
        <f>IF(H14&gt;F14,"errore",IF(H14="","inserire prezzo offerto",IF(H14&lt;=0,"offrire prezzo maggiore di zero","ok")))</f>
        <v>offrire prezzo maggiore di zero</v>
      </c>
    </row>
    <row r="15" spans="2:10" s="2" customFormat="1" ht="11" customHeight="1" thickBot="1" x14ac:dyDescent="0.3">
      <c r="B15" s="107"/>
      <c r="C15" s="5" t="s">
        <v>17</v>
      </c>
      <c r="D15" s="6" t="s">
        <v>38</v>
      </c>
      <c r="E15" s="31">
        <v>27</v>
      </c>
      <c r="F15" s="72"/>
      <c r="G15" s="72"/>
      <c r="H15" s="88"/>
      <c r="I15" s="72"/>
      <c r="J15" s="72"/>
    </row>
    <row r="16" spans="2:10" s="2" customFormat="1" ht="11" customHeight="1" thickBot="1" x14ac:dyDescent="0.3">
      <c r="B16" s="107"/>
      <c r="C16" s="5" t="s">
        <v>15</v>
      </c>
      <c r="D16" s="6" t="s">
        <v>38</v>
      </c>
      <c r="E16" s="31">
        <v>6</v>
      </c>
      <c r="F16" s="72"/>
      <c r="G16" s="72"/>
      <c r="H16" s="88"/>
      <c r="I16" s="72"/>
      <c r="J16" s="72"/>
    </row>
    <row r="17" spans="2:10" s="2" customFormat="1" ht="11" customHeight="1" thickBot="1" x14ac:dyDescent="0.3">
      <c r="B17" s="108"/>
      <c r="C17" s="5" t="s">
        <v>16</v>
      </c>
      <c r="D17" s="6" t="s">
        <v>38</v>
      </c>
      <c r="E17" s="31">
        <v>27</v>
      </c>
      <c r="F17" s="73"/>
      <c r="G17" s="72"/>
      <c r="H17" s="88"/>
      <c r="I17" s="72"/>
      <c r="J17" s="73"/>
    </row>
    <row r="18" spans="2:10" s="2" customFormat="1" ht="11" thickBot="1" x14ac:dyDescent="0.3">
      <c r="B18" s="106" t="s">
        <v>20</v>
      </c>
      <c r="C18" s="5" t="s">
        <v>21</v>
      </c>
      <c r="D18" s="6" t="s">
        <v>6</v>
      </c>
      <c r="E18" s="31">
        <v>28</v>
      </c>
      <c r="F18" s="82">
        <v>100749.93</v>
      </c>
      <c r="G18" s="79">
        <f>F18*5</f>
        <v>503749.64999999997</v>
      </c>
      <c r="H18" s="96">
        <v>0</v>
      </c>
      <c r="I18" s="79">
        <f>H18*5</f>
        <v>0</v>
      </c>
      <c r="J18" s="91" t="str">
        <f>IF(H18&gt;F18,"errore",IF(H18="","inserire prezzo offerto",IF(H18&lt;=0,"offrire prezzo maggiore di zero","ok")))</f>
        <v>offrire prezzo maggiore di zero</v>
      </c>
    </row>
    <row r="19" spans="2:10" s="2" customFormat="1" ht="11" customHeight="1" thickBot="1" x14ac:dyDescent="0.3">
      <c r="B19" s="107"/>
      <c r="C19" s="5" t="s">
        <v>7</v>
      </c>
      <c r="D19" s="6" t="s">
        <v>6</v>
      </c>
      <c r="E19" s="31">
        <v>54</v>
      </c>
      <c r="F19" s="83"/>
      <c r="G19" s="80"/>
      <c r="H19" s="97"/>
      <c r="I19" s="80"/>
      <c r="J19" s="92"/>
    </row>
    <row r="20" spans="2:10" s="2" customFormat="1" ht="11" customHeight="1" thickBot="1" x14ac:dyDescent="0.3">
      <c r="B20" s="107"/>
      <c r="C20" s="5" t="s">
        <v>1</v>
      </c>
      <c r="D20" s="6" t="s">
        <v>6</v>
      </c>
      <c r="E20" s="31">
        <v>12</v>
      </c>
      <c r="F20" s="83"/>
      <c r="G20" s="80"/>
      <c r="H20" s="97"/>
      <c r="I20" s="80"/>
      <c r="J20" s="92"/>
    </row>
    <row r="21" spans="2:10" s="2" customFormat="1" ht="11" customHeight="1" thickBot="1" x14ac:dyDescent="0.3">
      <c r="B21" s="107"/>
      <c r="C21" s="5" t="s">
        <v>2</v>
      </c>
      <c r="D21" s="6" t="s">
        <v>6</v>
      </c>
      <c r="E21" s="31">
        <v>22</v>
      </c>
      <c r="F21" s="83"/>
      <c r="G21" s="80"/>
      <c r="H21" s="97"/>
      <c r="I21" s="80"/>
      <c r="J21" s="92"/>
    </row>
    <row r="22" spans="2:10" s="2" customFormat="1" ht="11" customHeight="1" thickBot="1" x14ac:dyDescent="0.3">
      <c r="B22" s="107"/>
      <c r="C22" s="5" t="s">
        <v>18</v>
      </c>
      <c r="D22" s="6" t="s">
        <v>6</v>
      </c>
      <c r="E22" s="31">
        <v>12</v>
      </c>
      <c r="F22" s="85"/>
      <c r="G22" s="81"/>
      <c r="H22" s="97"/>
      <c r="I22" s="80"/>
      <c r="J22" s="92"/>
    </row>
    <row r="23" spans="2:10" s="2" customFormat="1" ht="11" customHeight="1" thickBot="1" x14ac:dyDescent="0.3">
      <c r="B23" s="107"/>
      <c r="C23" s="5" t="s">
        <v>3</v>
      </c>
      <c r="D23" s="6" t="s">
        <v>6</v>
      </c>
      <c r="E23" s="31">
        <v>16</v>
      </c>
      <c r="F23" s="85"/>
      <c r="G23" s="81"/>
      <c r="H23" s="97"/>
      <c r="I23" s="80"/>
      <c r="J23" s="92"/>
    </row>
    <row r="24" spans="2:10" s="2" customFormat="1" ht="11" customHeight="1" thickBot="1" x14ac:dyDescent="0.3">
      <c r="B24" s="107"/>
      <c r="C24" s="5" t="s">
        <v>19</v>
      </c>
      <c r="D24" s="6" t="s">
        <v>6</v>
      </c>
      <c r="E24" s="31">
        <v>31</v>
      </c>
      <c r="F24" s="85"/>
      <c r="G24" s="81"/>
      <c r="H24" s="97"/>
      <c r="I24" s="80"/>
      <c r="J24" s="92"/>
    </row>
    <row r="25" spans="2:10" s="2" customFormat="1" ht="11" customHeight="1" thickBot="1" x14ac:dyDescent="0.3">
      <c r="B25" s="107"/>
      <c r="C25" s="5" t="s">
        <v>27</v>
      </c>
      <c r="D25" s="6" t="s">
        <v>6</v>
      </c>
      <c r="E25" s="31">
        <v>3</v>
      </c>
      <c r="F25" s="85"/>
      <c r="G25" s="81"/>
      <c r="H25" s="97"/>
      <c r="I25" s="80"/>
      <c r="J25" s="92"/>
    </row>
    <row r="26" spans="2:10" s="2" customFormat="1" ht="11" customHeight="1" thickBot="1" x14ac:dyDescent="0.3">
      <c r="B26" s="108"/>
      <c r="C26" s="5" t="s">
        <v>4</v>
      </c>
      <c r="D26" s="6" t="s">
        <v>6</v>
      </c>
      <c r="E26" s="31">
        <v>3</v>
      </c>
      <c r="F26" s="86"/>
      <c r="G26" s="81"/>
      <c r="H26" s="97"/>
      <c r="I26" s="80"/>
      <c r="J26" s="93"/>
    </row>
    <row r="27" spans="2:10" s="2" customFormat="1" ht="11" thickBot="1" x14ac:dyDescent="0.3">
      <c r="B27" s="106" t="s">
        <v>22</v>
      </c>
      <c r="C27" s="5" t="s">
        <v>14</v>
      </c>
      <c r="D27" s="6" t="s">
        <v>6</v>
      </c>
      <c r="E27" s="31">
        <v>5</v>
      </c>
      <c r="F27" s="82">
        <v>28853.18</v>
      </c>
      <c r="G27" s="82">
        <f>F27*5</f>
        <v>144265.9</v>
      </c>
      <c r="H27" s="109">
        <v>0</v>
      </c>
      <c r="I27" s="82">
        <f>H27*5</f>
        <v>0</v>
      </c>
      <c r="J27" s="71" t="str">
        <f>IF(H27&gt;F27,"errore",IF(H27="","inserire prezzo offerto",IF(H27&lt;=0,"offrire prezzo maggiore di zero","ok")))</f>
        <v>offrire prezzo maggiore di zero</v>
      </c>
    </row>
    <row r="28" spans="2:10" s="2" customFormat="1" ht="11" customHeight="1" thickBot="1" x14ac:dyDescent="0.3">
      <c r="B28" s="107"/>
      <c r="C28" s="5" t="s">
        <v>17</v>
      </c>
      <c r="D28" s="6" t="s">
        <v>6</v>
      </c>
      <c r="E28" s="31">
        <v>10</v>
      </c>
      <c r="F28" s="83"/>
      <c r="G28" s="83"/>
      <c r="H28" s="110"/>
      <c r="I28" s="83"/>
      <c r="J28" s="72"/>
    </row>
    <row r="29" spans="2:10" s="2" customFormat="1" ht="11" customHeight="1" thickBot="1" x14ac:dyDescent="0.3">
      <c r="B29" s="107"/>
      <c r="C29" s="5" t="s">
        <v>15</v>
      </c>
      <c r="D29" s="6" t="s">
        <v>6</v>
      </c>
      <c r="E29" s="31">
        <v>14</v>
      </c>
      <c r="F29" s="83"/>
      <c r="G29" s="83"/>
      <c r="H29" s="110"/>
      <c r="I29" s="83"/>
      <c r="J29" s="72"/>
    </row>
    <row r="30" spans="2:10" s="2" customFormat="1" ht="11" customHeight="1" thickBot="1" x14ac:dyDescent="0.3">
      <c r="B30" s="108"/>
      <c r="C30" s="5" t="s">
        <v>16</v>
      </c>
      <c r="D30" s="6" t="s">
        <v>6</v>
      </c>
      <c r="E30" s="31">
        <v>56</v>
      </c>
      <c r="F30" s="84"/>
      <c r="G30" s="84"/>
      <c r="H30" s="111"/>
      <c r="I30" s="84"/>
      <c r="J30" s="73"/>
    </row>
    <row r="31" spans="2:10" s="2" customFormat="1" ht="15" thickBot="1" x14ac:dyDescent="0.3">
      <c r="B31" s="98" t="s">
        <v>48</v>
      </c>
      <c r="C31" s="99"/>
      <c r="D31" s="99"/>
      <c r="E31" s="99"/>
      <c r="F31" s="34">
        <f>F5+F14+F18+F27</f>
        <v>1728036.3199999998</v>
      </c>
      <c r="G31" s="35">
        <f>G5+G14+G18+G27</f>
        <v>8640181.5999999996</v>
      </c>
      <c r="H31" s="35">
        <v>0</v>
      </c>
      <c r="I31" s="35">
        <f t="shared" ref="I31" si="0">I5+I14+I18+I27</f>
        <v>0</v>
      </c>
      <c r="J31" s="52" t="str">
        <f>IF(H31&gt;F31,"errore",IF(H31="","inserire prezzo offerto",IF(H31&lt;=0,"offrire prezzo maggiore di zero","ok")))</f>
        <v>offrire prezzo maggiore di zero</v>
      </c>
    </row>
    <row r="32" spans="2:10" s="2" customFormat="1" ht="11" thickBot="1" x14ac:dyDescent="0.3">
      <c r="B32" s="100" t="s">
        <v>40</v>
      </c>
      <c r="C32" s="101"/>
      <c r="D32" s="102"/>
      <c r="E32" s="6">
        <v>1</v>
      </c>
      <c r="F32" s="36">
        <v>460000</v>
      </c>
      <c r="G32" s="37">
        <v>2300000</v>
      </c>
      <c r="H32" s="37">
        <v>0</v>
      </c>
      <c r="I32" s="37">
        <f>H32*5</f>
        <v>0</v>
      </c>
      <c r="J32" s="52" t="str">
        <f>IF(H32&gt;F32,"errore",IF(H32="","inserire prezzo offerto",IF(H32&lt;=0,"offrire prezzo maggiore di zero","ok")))</f>
        <v>offrire prezzo maggiore di zero</v>
      </c>
    </row>
    <row r="33" spans="1:10" s="2" customFormat="1" ht="11" thickBot="1" x14ac:dyDescent="0.3">
      <c r="B33" s="8" t="s">
        <v>30</v>
      </c>
      <c r="C33" s="9"/>
      <c r="D33" s="9"/>
      <c r="E33" s="10"/>
      <c r="F33" s="38">
        <f>SUM(F31:F32)</f>
        <v>2188036.3199999998</v>
      </c>
      <c r="G33" s="39">
        <f>G31+G32</f>
        <v>10940181.6</v>
      </c>
      <c r="H33" s="39">
        <v>0</v>
      </c>
      <c r="I33" s="39">
        <f t="shared" ref="I33" si="1">I31+I32</f>
        <v>0</v>
      </c>
      <c r="J33" s="52" t="str">
        <f>IF(H33&gt;F33,"errore",IF(H33="","inserire prezzo offerto",IF(H33&lt;=0,"offrire prezzo maggiore di zero","ok")))</f>
        <v>offrire prezzo maggiore di zero</v>
      </c>
    </row>
    <row r="36" spans="1:10" x14ac:dyDescent="0.35">
      <c r="A36" t="s">
        <v>37</v>
      </c>
    </row>
    <row r="37" spans="1:10" x14ac:dyDescent="0.35">
      <c r="A37" t="s">
        <v>41</v>
      </c>
    </row>
    <row r="39" spans="1:10" x14ac:dyDescent="0.35">
      <c r="G39" s="1"/>
    </row>
  </sheetData>
  <mergeCells count="27">
    <mergeCell ref="I18:I26"/>
    <mergeCell ref="J18:J26"/>
    <mergeCell ref="H27:H30"/>
    <mergeCell ref="I27:I30"/>
    <mergeCell ref="J27:J30"/>
    <mergeCell ref="B31:E31"/>
    <mergeCell ref="B32:D32"/>
    <mergeCell ref="B5:B13"/>
    <mergeCell ref="B14:B17"/>
    <mergeCell ref="B18:B26"/>
    <mergeCell ref="B27:B30"/>
    <mergeCell ref="G5:G13"/>
    <mergeCell ref="B3:J3"/>
    <mergeCell ref="G14:G17"/>
    <mergeCell ref="G18:G26"/>
    <mergeCell ref="G27:G30"/>
    <mergeCell ref="F5:F13"/>
    <mergeCell ref="F14:F17"/>
    <mergeCell ref="F18:F26"/>
    <mergeCell ref="F27:F30"/>
    <mergeCell ref="H5:H13"/>
    <mergeCell ref="I5:I13"/>
    <mergeCell ref="J5:J13"/>
    <mergeCell ref="H14:H17"/>
    <mergeCell ref="I14:I17"/>
    <mergeCell ref="J14:J17"/>
    <mergeCell ref="H18:H26"/>
  </mergeCells>
  <phoneticPr fontId="1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AF0B9-634C-4F0F-948C-3EE8198C2BC5}">
  <dimension ref="A1:M37"/>
  <sheetViews>
    <sheetView topLeftCell="A2" zoomScale="96" zoomScaleNormal="96" workbookViewId="0">
      <selection activeCell="B21" sqref="B21:D21"/>
    </sheetView>
  </sheetViews>
  <sheetFormatPr defaultRowHeight="14.5" x14ac:dyDescent="0.35"/>
  <cols>
    <col min="2" max="2" width="12" customWidth="1"/>
    <col min="3" max="3" width="19.7265625" customWidth="1"/>
    <col min="4" max="4" width="15.54296875" customWidth="1"/>
    <col min="5" max="5" width="12.36328125" customWidth="1"/>
    <col min="6" max="6" width="14.54296875" customWidth="1"/>
    <col min="7" max="7" width="18.54296875" customWidth="1"/>
    <col min="8" max="8" width="17.6328125" style="1" customWidth="1"/>
    <col min="9" max="9" width="20.1796875" style="1" customWidth="1"/>
    <col min="10" max="10" width="20.81640625" style="48" customWidth="1"/>
    <col min="13" max="13" width="13.08984375" bestFit="1" customWidth="1"/>
  </cols>
  <sheetData>
    <row r="1" spans="2:13" ht="15" thickBot="1" x14ac:dyDescent="0.4"/>
    <row r="2" spans="2:13" ht="15" thickBot="1" x14ac:dyDescent="0.4">
      <c r="B2" s="115" t="s">
        <v>26</v>
      </c>
      <c r="C2" s="116"/>
      <c r="D2" s="116"/>
      <c r="E2" s="116"/>
      <c r="F2" s="116"/>
      <c r="G2" s="116"/>
      <c r="H2" s="116"/>
      <c r="I2" s="116"/>
      <c r="J2" s="117"/>
    </row>
    <row r="3" spans="2:13" ht="15" thickBot="1" x14ac:dyDescent="0.4">
      <c r="B3" s="3" t="s">
        <v>23</v>
      </c>
      <c r="C3" s="4" t="s">
        <v>8</v>
      </c>
      <c r="D3" s="4" t="s">
        <v>5</v>
      </c>
      <c r="E3" s="32" t="s">
        <v>0</v>
      </c>
      <c r="F3" s="3" t="s">
        <v>47</v>
      </c>
      <c r="G3" s="3" t="s">
        <v>29</v>
      </c>
      <c r="H3" s="65" t="s">
        <v>52</v>
      </c>
      <c r="I3" s="66" t="s">
        <v>53</v>
      </c>
      <c r="J3" s="3" t="s">
        <v>54</v>
      </c>
    </row>
    <row r="4" spans="2:13" ht="15" thickBot="1" x14ac:dyDescent="0.4">
      <c r="B4" s="122" t="s">
        <v>20</v>
      </c>
      <c r="C4" s="11" t="s">
        <v>9</v>
      </c>
      <c r="D4" s="12" t="s">
        <v>39</v>
      </c>
      <c r="E4" s="27">
        <v>1</v>
      </c>
      <c r="F4" s="33">
        <v>86400</v>
      </c>
      <c r="G4" s="53">
        <f>F4*5</f>
        <v>432000</v>
      </c>
      <c r="H4" s="67">
        <v>0</v>
      </c>
      <c r="I4" s="58">
        <f>H4*5</f>
        <v>0</v>
      </c>
      <c r="J4" s="12" t="str">
        <f>IF(H4&gt;F4,"errore",IF(H4="","inserire prezzo offerto",IF(H4&lt;=0,"offrire prezzo maggiore di zero","OK")))</f>
        <v>offrire prezzo maggiore di zero</v>
      </c>
    </row>
    <row r="5" spans="2:13" ht="15" thickBot="1" x14ac:dyDescent="0.4">
      <c r="B5" s="123"/>
      <c r="C5" s="11" t="s">
        <v>10</v>
      </c>
      <c r="D5" s="12" t="s">
        <v>39</v>
      </c>
      <c r="E5" s="27">
        <v>1</v>
      </c>
      <c r="F5" s="33">
        <v>36000</v>
      </c>
      <c r="G5" s="53">
        <f t="shared" ref="G5:G15" si="0">F5*5</f>
        <v>180000</v>
      </c>
      <c r="H5" s="67">
        <v>0</v>
      </c>
      <c r="I5" s="58">
        <f t="shared" ref="I5:I15" si="1">H5*5</f>
        <v>0</v>
      </c>
      <c r="J5" s="12" t="str">
        <f t="shared" ref="J5:J17" si="2">IF(H5&gt;F5,"errore",IF(H5="","inserire prezzo offerto",IF(H5&lt;=0,"offrire prezzo maggiore di zero","OK")))</f>
        <v>offrire prezzo maggiore di zero</v>
      </c>
    </row>
    <row r="6" spans="2:13" ht="15" thickBot="1" x14ac:dyDescent="0.4">
      <c r="B6" s="123"/>
      <c r="C6" s="11" t="s">
        <v>11</v>
      </c>
      <c r="D6" s="12" t="s">
        <v>39</v>
      </c>
      <c r="E6" s="27">
        <v>1</v>
      </c>
      <c r="F6" s="33">
        <v>54000</v>
      </c>
      <c r="G6" s="53">
        <f t="shared" si="0"/>
        <v>270000</v>
      </c>
      <c r="H6" s="67">
        <v>0</v>
      </c>
      <c r="I6" s="58">
        <f t="shared" si="1"/>
        <v>0</v>
      </c>
      <c r="J6" s="12" t="str">
        <f t="shared" si="2"/>
        <v>offrire prezzo maggiore di zero</v>
      </c>
    </row>
    <row r="7" spans="2:13" ht="15" thickBot="1" x14ac:dyDescent="0.4">
      <c r="B7" s="123"/>
      <c r="C7" s="11" t="s">
        <v>12</v>
      </c>
      <c r="D7" s="12" t="s">
        <v>39</v>
      </c>
      <c r="E7" s="27" t="s">
        <v>24</v>
      </c>
      <c r="F7" s="33">
        <v>3600</v>
      </c>
      <c r="G7" s="53">
        <f t="shared" si="0"/>
        <v>18000</v>
      </c>
      <c r="H7" s="67">
        <v>0</v>
      </c>
      <c r="I7" s="58">
        <f t="shared" si="1"/>
        <v>0</v>
      </c>
      <c r="J7" s="12" t="str">
        <f t="shared" si="2"/>
        <v>offrire prezzo maggiore di zero</v>
      </c>
    </row>
    <row r="8" spans="2:13" ht="15" thickBot="1" x14ac:dyDescent="0.4">
      <c r="B8" s="124"/>
      <c r="C8" s="11" t="s">
        <v>13</v>
      </c>
      <c r="D8" s="12" t="s">
        <v>39</v>
      </c>
      <c r="E8" s="27">
        <v>1</v>
      </c>
      <c r="F8" s="33">
        <v>320400</v>
      </c>
      <c r="G8" s="53">
        <f t="shared" si="0"/>
        <v>1602000</v>
      </c>
      <c r="H8" s="67">
        <v>0</v>
      </c>
      <c r="I8" s="58">
        <f t="shared" si="1"/>
        <v>0</v>
      </c>
      <c r="J8" s="12" t="str">
        <f t="shared" si="2"/>
        <v>offrire prezzo maggiore di zero</v>
      </c>
    </row>
    <row r="9" spans="2:13" ht="15" thickBot="1" x14ac:dyDescent="0.4">
      <c r="B9" s="125" t="s">
        <v>20</v>
      </c>
      <c r="C9" s="13" t="s">
        <v>21</v>
      </c>
      <c r="D9" s="14" t="s">
        <v>6</v>
      </c>
      <c r="E9" s="28">
        <v>1</v>
      </c>
      <c r="F9" s="33">
        <v>2160</v>
      </c>
      <c r="G9" s="53">
        <f t="shared" si="0"/>
        <v>10800</v>
      </c>
      <c r="H9" s="67">
        <v>0</v>
      </c>
      <c r="I9" s="58">
        <f t="shared" si="1"/>
        <v>0</v>
      </c>
      <c r="J9" s="12" t="str">
        <f t="shared" si="2"/>
        <v>offrire prezzo maggiore di zero</v>
      </c>
    </row>
    <row r="10" spans="2:13" ht="15" thickBot="1" x14ac:dyDescent="0.4">
      <c r="B10" s="126"/>
      <c r="C10" s="13" t="s">
        <v>7</v>
      </c>
      <c r="D10" s="14" t="s">
        <v>6</v>
      </c>
      <c r="E10" s="28">
        <v>1</v>
      </c>
      <c r="F10" s="33">
        <v>972</v>
      </c>
      <c r="G10" s="53">
        <f t="shared" si="0"/>
        <v>4860</v>
      </c>
      <c r="H10" s="67">
        <v>0</v>
      </c>
      <c r="I10" s="58">
        <f t="shared" si="1"/>
        <v>0</v>
      </c>
      <c r="J10" s="12" t="str">
        <f t="shared" si="2"/>
        <v>offrire prezzo maggiore di zero</v>
      </c>
    </row>
    <row r="11" spans="2:13" ht="15" thickBot="1" x14ac:dyDescent="0.4">
      <c r="B11" s="126"/>
      <c r="C11" s="13" t="s">
        <v>9</v>
      </c>
      <c r="D11" s="14" t="s">
        <v>6</v>
      </c>
      <c r="E11" s="28">
        <v>1</v>
      </c>
      <c r="F11" s="33">
        <v>8640</v>
      </c>
      <c r="G11" s="53">
        <f t="shared" si="0"/>
        <v>43200</v>
      </c>
      <c r="H11" s="67">
        <v>0</v>
      </c>
      <c r="I11" s="58">
        <f t="shared" si="1"/>
        <v>0</v>
      </c>
      <c r="J11" s="12" t="str">
        <f t="shared" si="2"/>
        <v>offrire prezzo maggiore di zero</v>
      </c>
    </row>
    <row r="12" spans="2:13" ht="15" thickBot="1" x14ac:dyDescent="0.4">
      <c r="B12" s="126"/>
      <c r="C12" s="13" t="s">
        <v>10</v>
      </c>
      <c r="D12" s="14" t="s">
        <v>6</v>
      </c>
      <c r="E12" s="28">
        <v>1</v>
      </c>
      <c r="F12" s="33">
        <v>3600</v>
      </c>
      <c r="G12" s="53">
        <f t="shared" si="0"/>
        <v>18000</v>
      </c>
      <c r="H12" s="67">
        <v>0</v>
      </c>
      <c r="I12" s="58">
        <f t="shared" si="1"/>
        <v>0</v>
      </c>
      <c r="J12" s="12" t="str">
        <f t="shared" si="2"/>
        <v>offrire prezzo maggiore di zero</v>
      </c>
    </row>
    <row r="13" spans="2:13" ht="15" thickBot="1" x14ac:dyDescent="0.4">
      <c r="B13" s="126"/>
      <c r="C13" s="13" t="s">
        <v>11</v>
      </c>
      <c r="D13" s="14" t="s">
        <v>6</v>
      </c>
      <c r="E13" s="28">
        <v>1</v>
      </c>
      <c r="F13" s="33">
        <v>5400</v>
      </c>
      <c r="G13" s="53">
        <f t="shared" si="0"/>
        <v>27000</v>
      </c>
      <c r="H13" s="67">
        <v>0</v>
      </c>
      <c r="I13" s="58">
        <f t="shared" si="1"/>
        <v>0</v>
      </c>
      <c r="J13" s="12" t="str">
        <f t="shared" si="2"/>
        <v>offrire prezzo maggiore di zero</v>
      </c>
    </row>
    <row r="14" spans="2:13" ht="15" thickBot="1" x14ac:dyDescent="0.4">
      <c r="B14" s="126"/>
      <c r="C14" s="13" t="s">
        <v>12</v>
      </c>
      <c r="D14" s="14" t="s">
        <v>6</v>
      </c>
      <c r="E14" s="28" t="s">
        <v>24</v>
      </c>
      <c r="F14" s="33">
        <v>360</v>
      </c>
      <c r="G14" s="53">
        <f t="shared" si="0"/>
        <v>1800</v>
      </c>
      <c r="H14" s="67">
        <v>0</v>
      </c>
      <c r="I14" s="58">
        <f t="shared" si="1"/>
        <v>0</v>
      </c>
      <c r="J14" s="12" t="str">
        <f t="shared" si="2"/>
        <v>offrire prezzo maggiore di zero</v>
      </c>
    </row>
    <row r="15" spans="2:13" ht="15" thickBot="1" x14ac:dyDescent="0.4">
      <c r="B15" s="127"/>
      <c r="C15" s="13" t="s">
        <v>13</v>
      </c>
      <c r="D15" s="14" t="s">
        <v>6</v>
      </c>
      <c r="E15" s="28">
        <v>1</v>
      </c>
      <c r="F15" s="33">
        <v>32040</v>
      </c>
      <c r="G15" s="53">
        <f t="shared" si="0"/>
        <v>160200</v>
      </c>
      <c r="H15" s="67">
        <v>0</v>
      </c>
      <c r="I15" s="58">
        <f t="shared" si="1"/>
        <v>0</v>
      </c>
      <c r="J15" s="12" t="str">
        <f t="shared" si="2"/>
        <v>offrire prezzo maggiore di zero</v>
      </c>
    </row>
    <row r="16" spans="2:13" ht="15" thickBot="1" x14ac:dyDescent="0.4">
      <c r="B16" s="98" t="s">
        <v>44</v>
      </c>
      <c r="C16" s="99"/>
      <c r="D16" s="99"/>
      <c r="E16" s="118"/>
      <c r="F16" s="40">
        <f>SUM(F4:F15)</f>
        <v>553572</v>
      </c>
      <c r="G16" s="54">
        <f>SUM(G4:G15)</f>
        <v>2767860</v>
      </c>
      <c r="H16" s="54">
        <v>0</v>
      </c>
      <c r="I16" s="54">
        <f t="shared" ref="I16" si="3">SUM(I4:I15)</f>
        <v>0</v>
      </c>
      <c r="J16" s="59" t="str">
        <f t="shared" si="2"/>
        <v>offrire prezzo maggiore di zero</v>
      </c>
      <c r="M16" s="1"/>
    </row>
    <row r="17" spans="2:10" ht="15" thickBot="1" x14ac:dyDescent="0.4">
      <c r="B17" s="100" t="s">
        <v>45</v>
      </c>
      <c r="C17" s="101"/>
      <c r="D17" s="101"/>
      <c r="E17" s="20">
        <v>2</v>
      </c>
      <c r="F17" s="36">
        <v>159000</v>
      </c>
      <c r="G17" s="55">
        <v>318000</v>
      </c>
      <c r="H17" s="64">
        <v>0</v>
      </c>
      <c r="I17" s="64">
        <f>H17*2</f>
        <v>0</v>
      </c>
      <c r="J17" s="59" t="str">
        <f t="shared" si="2"/>
        <v>offrire prezzo maggiore di zero</v>
      </c>
    </row>
    <row r="18" spans="2:10" ht="4.5" customHeight="1" thickBot="1" x14ac:dyDescent="0.4">
      <c r="F18" s="44"/>
      <c r="G18" s="44"/>
    </row>
    <row r="19" spans="2:10" ht="15" thickBot="1" x14ac:dyDescent="0.4">
      <c r="B19" s="100" t="s">
        <v>28</v>
      </c>
      <c r="C19" s="101"/>
      <c r="D19" s="119"/>
      <c r="E19" s="15"/>
      <c r="F19" s="45"/>
      <c r="G19" s="45"/>
    </row>
    <row r="20" spans="2:10" ht="24.5" customHeight="1" thickBot="1" x14ac:dyDescent="0.4">
      <c r="B20" s="100" t="s">
        <v>34</v>
      </c>
      <c r="C20" s="120"/>
      <c r="D20" s="121"/>
      <c r="E20" s="16" t="s">
        <v>0</v>
      </c>
      <c r="F20" s="17" t="s">
        <v>35</v>
      </c>
      <c r="G20" s="17" t="s">
        <v>36</v>
      </c>
      <c r="H20" s="17" t="s">
        <v>55</v>
      </c>
      <c r="I20" s="17" t="s">
        <v>57</v>
      </c>
      <c r="J20" s="17" t="s">
        <v>56</v>
      </c>
    </row>
    <row r="21" spans="2:10" ht="15" thickBot="1" x14ac:dyDescent="0.4">
      <c r="B21" s="128" t="s">
        <v>31</v>
      </c>
      <c r="C21" s="128"/>
      <c r="D21" s="128"/>
      <c r="E21" s="18">
        <v>50</v>
      </c>
      <c r="F21" s="7">
        <v>1550</v>
      </c>
      <c r="G21" s="7">
        <f>E21*F21</f>
        <v>77500</v>
      </c>
      <c r="H21" s="68">
        <v>0</v>
      </c>
      <c r="I21" s="61">
        <f>E21*H21</f>
        <v>0</v>
      </c>
      <c r="J21" s="61" t="str">
        <f>IF(H21&gt;F21,"errore",IF(H21="","inserire prezzo offerto",IF(H21&lt;=0,"offirire prezzo maggiore di zero","ok")))</f>
        <v>offirire prezzo maggiore di zero</v>
      </c>
    </row>
    <row r="22" spans="2:10" ht="15" thickBot="1" x14ac:dyDescent="0.4">
      <c r="B22" s="128" t="s">
        <v>32</v>
      </c>
      <c r="C22" s="128"/>
      <c r="D22" s="128"/>
      <c r="E22" s="18">
        <v>125</v>
      </c>
      <c r="F22" s="7">
        <v>1750</v>
      </c>
      <c r="G22" s="7">
        <f>E22*F22</f>
        <v>218750</v>
      </c>
      <c r="H22" s="68">
        <v>0</v>
      </c>
      <c r="I22" s="61">
        <f t="shared" ref="I22:I23" si="4">E22*H22</f>
        <v>0</v>
      </c>
      <c r="J22" s="61" t="str">
        <f t="shared" ref="J22:J23" si="5">IF(H22&gt;F22,"errore",IF(H22="","inserire prezzo offerto",IF(H22&lt;=0,"offirire prezzo maggiore di zero","ok")))</f>
        <v>offirire prezzo maggiore di zero</v>
      </c>
    </row>
    <row r="23" spans="2:10" ht="15" thickBot="1" x14ac:dyDescent="0.4">
      <c r="B23" s="128" t="s">
        <v>33</v>
      </c>
      <c r="C23" s="128"/>
      <c r="D23" s="128"/>
      <c r="E23" s="18">
        <v>125</v>
      </c>
      <c r="F23" s="7">
        <v>1750</v>
      </c>
      <c r="G23" s="7">
        <f>E23*F23</f>
        <v>218750</v>
      </c>
      <c r="H23" s="68">
        <v>0</v>
      </c>
      <c r="I23" s="61">
        <f t="shared" si="4"/>
        <v>0</v>
      </c>
      <c r="J23" s="61" t="str">
        <f t="shared" si="5"/>
        <v>offirire prezzo maggiore di zero</v>
      </c>
    </row>
    <row r="24" spans="2:10" ht="15" thickBot="1" x14ac:dyDescent="0.4">
      <c r="B24" s="129" t="s">
        <v>50</v>
      </c>
      <c r="C24" s="130"/>
      <c r="D24" s="130"/>
      <c r="E24" s="130"/>
      <c r="F24" s="131"/>
      <c r="G24" s="38">
        <f>SUM(G19:G23)</f>
        <v>515000</v>
      </c>
      <c r="H24" s="60"/>
      <c r="I24" s="61">
        <f>I21+I22+I23</f>
        <v>0</v>
      </c>
      <c r="J24" s="61" t="str">
        <f>IF(I24&gt;G24,"errore",IF(I24="","inserire prezzo offerto",IF(I24&lt;=0,"offirire prezzo maggiore di zero","ok")))</f>
        <v>offirire prezzo maggiore di zero</v>
      </c>
    </row>
    <row r="25" spans="2:10" ht="4.5" customHeight="1" thickBot="1" x14ac:dyDescent="0.4">
      <c r="H25"/>
      <c r="I25"/>
      <c r="J25"/>
    </row>
    <row r="26" spans="2:10" ht="15" customHeight="1" thickBot="1" x14ac:dyDescent="0.4">
      <c r="B26" s="129" t="s">
        <v>51</v>
      </c>
      <c r="C26" s="130"/>
      <c r="D26" s="130"/>
      <c r="E26" s="130"/>
      <c r="F26" s="131"/>
      <c r="G26" s="38">
        <f>G16+G17+G24</f>
        <v>3600860</v>
      </c>
      <c r="I26" s="61">
        <f>I16+I17+I24</f>
        <v>0</v>
      </c>
      <c r="J26" s="61" t="str">
        <f t="shared" ref="J26" si="6">IF(I26&gt;G26,"errore",IF(I26="","inserire prezzo offerto",IF(I26&lt;=0,"offirire prezzo maggiore di zero","ok")))</f>
        <v>offirire prezzo maggiore di zero</v>
      </c>
    </row>
    <row r="28" spans="2:10" ht="15" customHeight="1" thickBot="1" x14ac:dyDescent="0.4">
      <c r="I28" s="60"/>
      <c r="J28" s="60"/>
    </row>
    <row r="29" spans="2:10" ht="22.5" customHeight="1" thickBot="1" x14ac:dyDescent="0.4">
      <c r="F29" s="16" t="s">
        <v>58</v>
      </c>
      <c r="G29" s="16" t="s">
        <v>59</v>
      </c>
      <c r="H29" s="16" t="s">
        <v>56</v>
      </c>
    </row>
    <row r="30" spans="2:10" ht="25.5" customHeight="1" thickBot="1" x14ac:dyDescent="0.4">
      <c r="B30" s="112" t="s">
        <v>60</v>
      </c>
      <c r="C30" s="113"/>
      <c r="D30" s="113"/>
      <c r="E30" s="114"/>
      <c r="F30" s="62">
        <f>'Bda Perimetro base'!G33+'Bda perimetro opzionale'!G26</f>
        <v>14541041.6</v>
      </c>
      <c r="G30" s="62">
        <f>'Bda Perimetro base'!I33+'Bda perimetro opzionale'!I26</f>
        <v>0</v>
      </c>
      <c r="H30" s="63" t="str">
        <f>IF(G30&gt;F30,"errore",IF(G30="","inserire prezzo offerto",IF(G30&lt;=0,"offrire prezzo maggiore di zero","ok")))</f>
        <v>offrire prezzo maggiore di zero</v>
      </c>
    </row>
    <row r="31" spans="2:10" ht="15" customHeight="1" x14ac:dyDescent="0.35"/>
    <row r="32" spans="2:10" x14ac:dyDescent="0.35">
      <c r="B32" s="42"/>
      <c r="C32" s="42"/>
      <c r="D32" s="42"/>
      <c r="E32" s="42"/>
      <c r="F32" s="42"/>
      <c r="G32" s="43"/>
      <c r="H32" s="30"/>
    </row>
    <row r="33" spans="1:12" s="22" customFormat="1" ht="15.5" x14ac:dyDescent="0.35">
      <c r="A33" s="21" t="s">
        <v>42</v>
      </c>
      <c r="H33" s="23"/>
      <c r="I33" s="23"/>
      <c r="J33" s="56"/>
      <c r="L33" s="24"/>
    </row>
    <row r="34" spans="1:12" s="22" customFormat="1" ht="15.5" x14ac:dyDescent="0.35">
      <c r="A34" s="21" t="s">
        <v>43</v>
      </c>
      <c r="H34" s="23"/>
      <c r="I34" s="23"/>
      <c r="J34" s="57"/>
    </row>
    <row r="36" spans="1:12" x14ac:dyDescent="0.35">
      <c r="B36" s="25"/>
      <c r="C36" s="19"/>
    </row>
    <row r="37" spans="1:12" x14ac:dyDescent="0.35">
      <c r="B37" s="26"/>
      <c r="C37" s="19"/>
      <c r="G37" s="46"/>
    </row>
  </sheetData>
  <mergeCells count="13">
    <mergeCell ref="B30:E30"/>
    <mergeCell ref="B2:J2"/>
    <mergeCell ref="B16:E16"/>
    <mergeCell ref="B19:D19"/>
    <mergeCell ref="B20:D20"/>
    <mergeCell ref="B4:B8"/>
    <mergeCell ref="B9:B15"/>
    <mergeCell ref="B17:D17"/>
    <mergeCell ref="B23:D23"/>
    <mergeCell ref="B24:F24"/>
    <mergeCell ref="B21:D21"/>
    <mergeCell ref="B22:D22"/>
    <mergeCell ref="B26:F2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A6584-A187-46F6-94AD-399FF70B8AA1}">
  <dimension ref="D6:D11"/>
  <sheetViews>
    <sheetView workbookViewId="0">
      <selection activeCell="D11" sqref="D11"/>
    </sheetView>
  </sheetViews>
  <sheetFormatPr defaultRowHeight="14.5" x14ac:dyDescent="0.35"/>
  <cols>
    <col min="4" max="4" width="20.7265625" customWidth="1"/>
  </cols>
  <sheetData>
    <row r="6" spans="4:4" x14ac:dyDescent="0.35">
      <c r="D6" s="69"/>
    </row>
    <row r="8" spans="4:4" x14ac:dyDescent="0.35">
      <c r="D8" s="70"/>
    </row>
    <row r="11" spans="4:4" x14ac:dyDescent="0.35">
      <c r="D11" s="70"/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b9b90da-3fe1-457a-b340-f1b67e1024fb}" enabled="0" method="" siteId="{0b9b90da-3fe1-457a-b340-f1b67e1024f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Bda Perimetro base</vt:lpstr>
      <vt:lpstr>Bda perimetro opzionale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Beccarini, Patrizia</dc:creator>
  <cp:lastModifiedBy>Salomé Irene</cp:lastModifiedBy>
  <dcterms:created xsi:type="dcterms:W3CDTF">2024-05-24T16:08:28Z</dcterms:created>
  <dcterms:modified xsi:type="dcterms:W3CDTF">2024-10-16T14:39:34Z</dcterms:modified>
</cp:coreProperties>
</file>