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updateLinks="never"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valerio.luzzi\Desktop\Consip\ID 2791_FM CASERME 1\Chiarimenti\CHIARIMENTI\2° TRANCHE\"/>
    </mc:Choice>
  </mc:AlternateContent>
  <xr:revisionPtr revIDLastSave="0" documentId="13_ncr:1_{46B3004D-93C7-4462-A8CC-BC4BBD36B8EC}" xr6:coauthVersionLast="47" xr6:coauthVersionMax="47" xr10:uidLastSave="{00000000-0000-0000-0000-000000000000}"/>
  <bookViews>
    <workbookView xWindow="-28920" yWindow="-120" windowWidth="29040" windowHeight="15840" tabRatio="885" xr2:uid="{00000000-000D-0000-FFFF-FFFF00000000}"/>
  </bookViews>
  <sheets>
    <sheet name="Copertina" sheetId="76" r:id="rId1"/>
    <sheet name="Istruzioni per la compilazione" sheetId="58" r:id="rId2"/>
    <sheet name="ELT_ORD" sheetId="108" r:id="rId3"/>
    <sheet name="CLI_ORD" sheetId="107" r:id="rId4"/>
    <sheet name="IDR_ORD" sheetId="109" r:id="rId5"/>
    <sheet name="ELV_ORD" sheetId="104" r:id="rId6"/>
    <sheet name="ANT_ORD" sheetId="110" r:id="rId7"/>
    <sheet name="SPE_ORD" sheetId="111" r:id="rId8"/>
    <sheet name="PTEC_ORD" sheetId="99" r:id="rId9"/>
    <sheet name="PUL_AB" sheetId="6" r:id="rId10"/>
    <sheet name="PUL_ARP" sheetId="60" r:id="rId11"/>
    <sheet name="PPUL_ORD" sheetId="80" r:id="rId12"/>
    <sheet name="DIS_AB" sheetId="68" r:id="rId13"/>
    <sheet name="DIS_ARP" sheetId="72" r:id="rId14"/>
    <sheet name="TRA_ORD" sheetId="92" r:id="rId15"/>
    <sheet name="SMA_ORD" sheetId="82" r:id="rId16"/>
    <sheet name="GIA_ORD" sheetId="78" r:id="rId17"/>
    <sheet name="STO_ORD" sheetId="94" r:id="rId18"/>
    <sheet name="FAC_ORD" sheetId="97" r:id="rId19"/>
    <sheet name="EDI_ORD" sheetId="101" r:id="rId20"/>
    <sheet name="LET_ORD" sheetId="115" r:id="rId21"/>
    <sheet name="FM_STR" sheetId="106" r:id="rId22"/>
    <sheet name="SG" sheetId="75" r:id="rId23"/>
    <sheet name="Dettaglio costi del lavoro (MS)" sheetId="116" r:id="rId24"/>
    <sheet name="Dettaglio costi del lavoro (MM)" sheetId="117" r:id="rId25"/>
    <sheet name="Riepilogo Ricavi Costi e Utile" sheetId="70" r:id="rId26"/>
  </sheets>
  <externalReferences>
    <externalReference r:id="rId27"/>
  </externalReferences>
  <definedNames>
    <definedName name="_xlnm._FilterDatabase" localSheetId="6" hidden="1">ANT_ORD!$B$2:$E$45</definedName>
    <definedName name="_xlnm._FilterDatabase" localSheetId="3" hidden="1">CLI_ORD!$B$2:$E$30</definedName>
    <definedName name="_xlnm._FilterDatabase" localSheetId="12" hidden="1">DIS_AB!$C$2:$L$30</definedName>
    <definedName name="_xlnm._FilterDatabase" localSheetId="13" hidden="1">DIS_ARP!$C$2:$K$11</definedName>
    <definedName name="_xlnm._FilterDatabase" localSheetId="19" hidden="1">EDI_ORD!#REF!</definedName>
    <definedName name="_xlnm._FilterDatabase" localSheetId="2" hidden="1">ELT_ORD!$B$2:$E$18</definedName>
    <definedName name="_xlnm._FilterDatabase" localSheetId="5" hidden="1">ELV_ORD!$B$2:$E$8</definedName>
    <definedName name="_xlnm._FilterDatabase" localSheetId="18" hidden="1">FAC_ORD!$B$2:$J$4</definedName>
    <definedName name="_xlnm._FilterDatabase" localSheetId="4" hidden="1">IDR_ORD!$B$2:$E$10</definedName>
    <definedName name="_xlnm._FilterDatabase" localSheetId="20" hidden="1">LET_ORD!$B$2:$J$4</definedName>
    <definedName name="_xlnm._FilterDatabase" localSheetId="11" hidden="1">PPUL_ORD!$B$2:$J$4</definedName>
    <definedName name="_xlnm._FilterDatabase" localSheetId="8" hidden="1">PTEC_ORD!$B$2:$J$4</definedName>
    <definedName name="_xlnm._FilterDatabase" localSheetId="9" hidden="1">PUL_AB!$B$2:$C$2</definedName>
    <definedName name="_xlnm._FilterDatabase" localSheetId="10" hidden="1">PUL_ARP!$B$2:$J$78</definedName>
    <definedName name="_xlnm._FilterDatabase" localSheetId="22" hidden="1">SG!$C$2:$C$6</definedName>
    <definedName name="_xlnm._FilterDatabase" localSheetId="15" hidden="1">SMA_ORD!$C$2:$J$23</definedName>
    <definedName name="_xlnm._FilterDatabase" localSheetId="7" hidden="1">SPE_ORD!$B$2:$E$14</definedName>
    <definedName name="_xlnm._FilterDatabase" localSheetId="17" hidden="1">STO_ORD!$B$2:$J$4</definedName>
    <definedName name="_xlnm._FilterDatabase" localSheetId="14" hidden="1">TRA_ORD!$B$2:$J$4</definedName>
    <definedName name="aa">#REF!</definedName>
    <definedName name="base_asta" localSheetId="6">#REF!</definedName>
    <definedName name="base_asta" localSheetId="3">#REF!</definedName>
    <definedName name="base_asta" localSheetId="24">#REF!</definedName>
    <definedName name="base_asta" localSheetId="23">#REF!</definedName>
    <definedName name="base_asta" localSheetId="13">#REF!</definedName>
    <definedName name="base_asta" localSheetId="19">#REF!</definedName>
    <definedName name="base_asta" localSheetId="2">#REF!</definedName>
    <definedName name="base_asta" localSheetId="5">#REF!</definedName>
    <definedName name="base_asta" localSheetId="18">#REF!</definedName>
    <definedName name="base_asta" localSheetId="21">#REF!</definedName>
    <definedName name="base_asta" localSheetId="4">#REF!</definedName>
    <definedName name="base_asta" localSheetId="20">#REF!</definedName>
    <definedName name="base_asta" localSheetId="11">#REF!</definedName>
    <definedName name="base_asta" localSheetId="8">#REF!</definedName>
    <definedName name="base_asta" localSheetId="22">#REF!</definedName>
    <definedName name="base_asta" localSheetId="15">#REF!</definedName>
    <definedName name="base_asta" localSheetId="7">#REF!</definedName>
    <definedName name="base_asta" localSheetId="17">#REF!</definedName>
    <definedName name="base_asta" localSheetId="14">#REF!</definedName>
    <definedName name="base_asta">#REF!</definedName>
    <definedName name="CANMESE" localSheetId="6">#REF!</definedName>
    <definedName name="CANMESE" localSheetId="3">#REF!</definedName>
    <definedName name="CANMESE" localSheetId="24">#REF!</definedName>
    <definedName name="CANMESE" localSheetId="23">#REF!</definedName>
    <definedName name="CANMESE" localSheetId="19">#REF!</definedName>
    <definedName name="CANMESE" localSheetId="2">#REF!</definedName>
    <definedName name="CANMESE" localSheetId="5">#REF!</definedName>
    <definedName name="CANMESE" localSheetId="18">#REF!</definedName>
    <definedName name="CANMESE" localSheetId="21">#REF!</definedName>
    <definedName name="CANMESE" localSheetId="4">#REF!</definedName>
    <definedName name="CANMESE" localSheetId="20">#REF!</definedName>
    <definedName name="CANMESE" localSheetId="8">#REF!</definedName>
    <definedName name="CANMESE" localSheetId="15">#REF!</definedName>
    <definedName name="CANMESE" localSheetId="7">#REF!</definedName>
    <definedName name="CANMESE" localSheetId="17">#REF!</definedName>
    <definedName name="CANMESE" localSheetId="14">#REF!</definedName>
    <definedName name="CANMESE">#REF!</definedName>
    <definedName name="canonemese" localSheetId="6">#REF!</definedName>
    <definedName name="canonemese" localSheetId="3">#REF!</definedName>
    <definedName name="canonemese" localSheetId="24">#REF!</definedName>
    <definedName name="canonemese" localSheetId="23">#REF!</definedName>
    <definedName name="canonemese" localSheetId="13">#REF!</definedName>
    <definedName name="canonemese" localSheetId="19">#REF!</definedName>
    <definedName name="canonemese" localSheetId="2">#REF!</definedName>
    <definedName name="canonemese" localSheetId="5">#REF!</definedName>
    <definedName name="canonemese" localSheetId="18">#REF!</definedName>
    <definedName name="canonemese" localSheetId="21">#REF!</definedName>
    <definedName name="canonemese" localSheetId="4">#REF!</definedName>
    <definedName name="canonemese" localSheetId="20">#REF!</definedName>
    <definedName name="canonemese" localSheetId="11">#REF!</definedName>
    <definedName name="canonemese" localSheetId="8">#REF!</definedName>
    <definedName name="canonemese" localSheetId="22">#REF!</definedName>
    <definedName name="canonemese" localSheetId="15">#REF!</definedName>
    <definedName name="canonemese" localSheetId="7">#REF!</definedName>
    <definedName name="canonemese" localSheetId="17">#REF!</definedName>
    <definedName name="canonemese" localSheetId="14">#REF!</definedName>
    <definedName name="canonemese">#REF!</definedName>
    <definedName name="COM" localSheetId="6">#REF!</definedName>
    <definedName name="COM" localSheetId="3">#REF!</definedName>
    <definedName name="COM" localSheetId="24">#REF!</definedName>
    <definedName name="COM" localSheetId="23">#REF!</definedName>
    <definedName name="COM" localSheetId="19">#REF!</definedName>
    <definedName name="COM" localSheetId="2">#REF!</definedName>
    <definedName name="COM" localSheetId="5">#REF!</definedName>
    <definedName name="COM" localSheetId="18">#REF!</definedName>
    <definedName name="COM" localSheetId="21">#REF!</definedName>
    <definedName name="COM" localSheetId="4">#REF!</definedName>
    <definedName name="COM" localSheetId="20">#REF!</definedName>
    <definedName name="COM" localSheetId="8">#REF!</definedName>
    <definedName name="COM" localSheetId="15">#REF!</definedName>
    <definedName name="COM" localSheetId="7">#REF!</definedName>
    <definedName name="COM" localSheetId="17">#REF!</definedName>
    <definedName name="COM" localSheetId="14">#REF!</definedName>
    <definedName name="COM">#REF!</definedName>
    <definedName name="comun" localSheetId="6">#REF!</definedName>
    <definedName name="comun" localSheetId="3">#REF!</definedName>
    <definedName name="comun" localSheetId="24">#REF!</definedName>
    <definedName name="comun" localSheetId="23">#REF!</definedName>
    <definedName name="comun" localSheetId="19">#REF!</definedName>
    <definedName name="comun" localSheetId="2">#REF!</definedName>
    <definedName name="comun" localSheetId="5">#REF!</definedName>
    <definedName name="comun" localSheetId="18">#REF!</definedName>
    <definedName name="comun" localSheetId="21">#REF!</definedName>
    <definedName name="comun" localSheetId="4">#REF!</definedName>
    <definedName name="comun" localSheetId="20">#REF!</definedName>
    <definedName name="comun" localSheetId="8">#REF!</definedName>
    <definedName name="comun" localSheetId="15">#REF!</definedName>
    <definedName name="comun" localSheetId="7">#REF!</definedName>
    <definedName name="comun" localSheetId="17">#REF!</definedName>
    <definedName name="comun" localSheetId="14">#REF!</definedName>
    <definedName name="comun">#REF!</definedName>
    <definedName name="Comuni" localSheetId="6">#REF!</definedName>
    <definedName name="Comuni" localSheetId="3">#REF!</definedName>
    <definedName name="Comuni" localSheetId="24">#REF!</definedName>
    <definedName name="Comuni" localSheetId="23">#REF!</definedName>
    <definedName name="Comuni" localSheetId="12">#REF!</definedName>
    <definedName name="Comuni" localSheetId="13">#REF!</definedName>
    <definedName name="Comuni" localSheetId="19">#REF!</definedName>
    <definedName name="Comuni" localSheetId="2">#REF!</definedName>
    <definedName name="Comuni" localSheetId="5">#REF!</definedName>
    <definedName name="Comuni" localSheetId="18">#REF!</definedName>
    <definedName name="Comuni" localSheetId="21">#REF!</definedName>
    <definedName name="Comuni" localSheetId="4">#REF!</definedName>
    <definedName name="Comuni" localSheetId="20">#REF!</definedName>
    <definedName name="Comuni" localSheetId="11">#REF!</definedName>
    <definedName name="Comuni" localSheetId="8">#REF!</definedName>
    <definedName name="Comuni" localSheetId="10">#REF!</definedName>
    <definedName name="Comuni" localSheetId="22">#REF!</definedName>
    <definedName name="Comuni" localSheetId="15">#REF!</definedName>
    <definedName name="Comuni" localSheetId="7">#REF!</definedName>
    <definedName name="Comuni" localSheetId="17">#REF!</definedName>
    <definedName name="Comuni" localSheetId="14">#REF!</definedName>
    <definedName name="Comuni">#REF!</definedName>
    <definedName name="dd">#REF!</definedName>
    <definedName name="deeeeeeeeeeeeeee">#REF!</definedName>
    <definedName name="eeee">#REF!</definedName>
    <definedName name="mq_gg" localSheetId="6">#REF!</definedName>
    <definedName name="mq_gg" localSheetId="3">#REF!</definedName>
    <definedName name="mq_gg" localSheetId="24">#REF!</definedName>
    <definedName name="mq_gg" localSheetId="23">#REF!</definedName>
    <definedName name="mq_gg" localSheetId="13">#REF!</definedName>
    <definedName name="mq_gg" localSheetId="19">#REF!</definedName>
    <definedName name="mq_gg" localSheetId="2">#REF!</definedName>
    <definedName name="mq_gg" localSheetId="5">#REF!</definedName>
    <definedName name="mq_gg" localSheetId="18">#REF!</definedName>
    <definedName name="mq_gg" localSheetId="21">#REF!</definedName>
    <definedName name="mq_gg" localSheetId="4">#REF!</definedName>
    <definedName name="mq_gg" localSheetId="20">#REF!</definedName>
    <definedName name="mq_gg" localSheetId="11">#REF!</definedName>
    <definedName name="mq_gg" localSheetId="8">#REF!</definedName>
    <definedName name="mq_gg" localSheetId="22">#REF!</definedName>
    <definedName name="mq_gg" localSheetId="15">#REF!</definedName>
    <definedName name="mq_gg" localSheetId="7">#REF!</definedName>
    <definedName name="mq_gg" localSheetId="17">#REF!</definedName>
    <definedName name="mq_gg" localSheetId="14">#REF!</definedName>
    <definedName name="mq_gg">#REF!</definedName>
    <definedName name="ore_lu_ve" localSheetId="6">#REF!</definedName>
    <definedName name="ore_lu_ve" localSheetId="3">#REF!</definedName>
    <definedName name="ore_lu_ve" localSheetId="24">#REF!</definedName>
    <definedName name="ore_lu_ve" localSheetId="23">#REF!</definedName>
    <definedName name="ore_lu_ve" localSheetId="13">#REF!</definedName>
    <definedName name="ore_lu_ve" localSheetId="19">#REF!</definedName>
    <definedName name="ore_lu_ve" localSheetId="2">#REF!</definedName>
    <definedName name="ore_lu_ve" localSheetId="5">#REF!</definedName>
    <definedName name="ore_lu_ve" localSheetId="18">#REF!</definedName>
    <definedName name="ore_lu_ve" localSheetId="21">#REF!</definedName>
    <definedName name="ore_lu_ve" localSheetId="4">#REF!</definedName>
    <definedName name="ore_lu_ve" localSheetId="20">#REF!</definedName>
    <definedName name="ore_lu_ve" localSheetId="11">#REF!</definedName>
    <definedName name="ore_lu_ve" localSheetId="8">#REF!</definedName>
    <definedName name="ore_lu_ve" localSheetId="22">#REF!</definedName>
    <definedName name="ore_lu_ve" localSheetId="15">#REF!</definedName>
    <definedName name="ore_lu_ve" localSheetId="7">#REF!</definedName>
    <definedName name="ore_lu_ve" localSheetId="17">#REF!</definedName>
    <definedName name="ore_lu_ve" localSheetId="14">#REF!</definedName>
    <definedName name="ore_lu_ve">#REF!</definedName>
    <definedName name="oremese" localSheetId="6">#REF!</definedName>
    <definedName name="oremese" localSheetId="3">#REF!</definedName>
    <definedName name="oremese" localSheetId="24">#REF!</definedName>
    <definedName name="oremese" localSheetId="23">#REF!</definedName>
    <definedName name="oremese" localSheetId="13">#REF!</definedName>
    <definedName name="oremese" localSheetId="19">#REF!</definedName>
    <definedName name="oremese" localSheetId="2">#REF!</definedName>
    <definedName name="oremese" localSheetId="5">#REF!</definedName>
    <definedName name="oremese" localSheetId="18">#REF!</definedName>
    <definedName name="oremese" localSheetId="21">#REF!</definedName>
    <definedName name="oremese" localSheetId="4">#REF!</definedName>
    <definedName name="oremese" localSheetId="20">#REF!</definedName>
    <definedName name="oremese" localSheetId="11">#REF!</definedName>
    <definedName name="oremese" localSheetId="8">#REF!</definedName>
    <definedName name="oremese" localSheetId="22">#REF!</definedName>
    <definedName name="oremese" localSheetId="15">#REF!</definedName>
    <definedName name="oremese" localSheetId="7">#REF!</definedName>
    <definedName name="oremese" localSheetId="17">#REF!</definedName>
    <definedName name="oremese" localSheetId="14">#REF!</definedName>
    <definedName name="oremese">#REF!</definedName>
    <definedName name="Print_Area_0" localSheetId="6">#REF!</definedName>
    <definedName name="Print_Area_0" localSheetId="3">#REF!</definedName>
    <definedName name="Print_Area_0" localSheetId="24">#REF!</definedName>
    <definedName name="Print_Area_0" localSheetId="23">#REF!</definedName>
    <definedName name="Print_Area_0" localSheetId="13">#REF!</definedName>
    <definedName name="Print_Area_0" localSheetId="19">#REF!</definedName>
    <definedName name="Print_Area_0" localSheetId="2">#REF!</definedName>
    <definedName name="Print_Area_0" localSheetId="5">#REF!</definedName>
    <definedName name="Print_Area_0" localSheetId="18">#REF!</definedName>
    <definedName name="Print_Area_0" localSheetId="21">#REF!</definedName>
    <definedName name="Print_Area_0" localSheetId="4">#REF!</definedName>
    <definedName name="Print_Area_0" localSheetId="20">#REF!</definedName>
    <definedName name="Print_Area_0" localSheetId="11">#REF!</definedName>
    <definedName name="Print_Area_0" localSheetId="8">#REF!</definedName>
    <definedName name="Print_Area_0" localSheetId="22">#REF!</definedName>
    <definedName name="Print_Area_0" localSheetId="15">#REF!</definedName>
    <definedName name="Print_Area_0" localSheetId="7">#REF!</definedName>
    <definedName name="Print_Area_0" localSheetId="17">#REF!</definedName>
    <definedName name="Print_Area_0" localSheetId="14">#REF!</definedName>
    <definedName name="Print_Area_0">#REF!</definedName>
    <definedName name="Print_Area_1" localSheetId="6">#REF!</definedName>
    <definedName name="Print_Area_1" localSheetId="3">#REF!</definedName>
    <definedName name="Print_Area_1" localSheetId="24">#REF!</definedName>
    <definedName name="Print_Area_1" localSheetId="23">#REF!</definedName>
    <definedName name="Print_Area_1" localSheetId="13">#REF!</definedName>
    <definedName name="Print_Area_1" localSheetId="19">#REF!</definedName>
    <definedName name="Print_Area_1" localSheetId="2">#REF!</definedName>
    <definedName name="Print_Area_1" localSheetId="5">#REF!</definedName>
    <definedName name="Print_Area_1" localSheetId="18">#REF!</definedName>
    <definedName name="Print_Area_1" localSheetId="21">#REF!</definedName>
    <definedName name="Print_Area_1" localSheetId="4">#REF!</definedName>
    <definedName name="Print_Area_1" localSheetId="20">#REF!</definedName>
    <definedName name="Print_Area_1" localSheetId="11">#REF!</definedName>
    <definedName name="Print_Area_1" localSheetId="8">#REF!</definedName>
    <definedName name="Print_Area_1" localSheetId="22">#REF!</definedName>
    <definedName name="Print_Area_1" localSheetId="15">#REF!</definedName>
    <definedName name="Print_Area_1" localSheetId="7">#REF!</definedName>
    <definedName name="Print_Area_1" localSheetId="17">#REF!</definedName>
    <definedName name="Print_Area_1" localSheetId="14">#REF!</definedName>
    <definedName name="Print_Area_1">#REF!</definedName>
    <definedName name="Print_Area_2" localSheetId="6">#REF!</definedName>
    <definedName name="Print_Area_2" localSheetId="3">#REF!</definedName>
    <definedName name="Print_Area_2" localSheetId="24">#REF!</definedName>
    <definedName name="Print_Area_2" localSheetId="23">#REF!</definedName>
    <definedName name="Print_Area_2" localSheetId="13">#REF!</definedName>
    <definedName name="Print_Area_2" localSheetId="19">#REF!</definedName>
    <definedName name="Print_Area_2" localSheetId="2">#REF!</definedName>
    <definedName name="Print_Area_2" localSheetId="5">#REF!</definedName>
    <definedName name="Print_Area_2" localSheetId="18">#REF!</definedName>
    <definedName name="Print_Area_2" localSheetId="21">#REF!</definedName>
    <definedName name="Print_Area_2" localSheetId="4">#REF!</definedName>
    <definedName name="Print_Area_2" localSheetId="20">#REF!</definedName>
    <definedName name="Print_Area_2" localSheetId="11">#REF!</definedName>
    <definedName name="Print_Area_2" localSheetId="8">#REF!</definedName>
    <definedName name="Print_Area_2" localSheetId="22">#REF!</definedName>
    <definedName name="Print_Area_2" localSheetId="15">#REF!</definedName>
    <definedName name="Print_Area_2" localSheetId="7">#REF!</definedName>
    <definedName name="Print_Area_2" localSheetId="17">#REF!</definedName>
    <definedName name="Print_Area_2" localSheetId="14">#REF!</definedName>
    <definedName name="Print_Area_2">#REF!</definedName>
    <definedName name="Print_Area_4" localSheetId="6">#REF!</definedName>
    <definedName name="Print_Area_4" localSheetId="3">#REF!</definedName>
    <definedName name="Print_Area_4" localSheetId="24">#REF!</definedName>
    <definedName name="Print_Area_4" localSheetId="23">#REF!</definedName>
    <definedName name="Print_Area_4" localSheetId="13">#REF!</definedName>
    <definedName name="Print_Area_4" localSheetId="19">#REF!</definedName>
    <definedName name="Print_Area_4" localSheetId="2">#REF!</definedName>
    <definedName name="Print_Area_4" localSheetId="5">#REF!</definedName>
    <definedName name="Print_Area_4" localSheetId="18">#REF!</definedName>
    <definedName name="Print_Area_4" localSheetId="21">#REF!</definedName>
    <definedName name="Print_Area_4" localSheetId="4">#REF!</definedName>
    <definedName name="Print_Area_4" localSheetId="20">#REF!</definedName>
    <definedName name="Print_Area_4" localSheetId="11">#REF!</definedName>
    <definedName name="Print_Area_4" localSheetId="8">#REF!</definedName>
    <definedName name="Print_Area_4" localSheetId="22">#REF!</definedName>
    <definedName name="Print_Area_4" localSheetId="15">#REF!</definedName>
    <definedName name="Print_Area_4" localSheetId="7">#REF!</definedName>
    <definedName name="Print_Area_4" localSheetId="17">#REF!</definedName>
    <definedName name="Print_Area_4" localSheetId="14">#REF!</definedName>
    <definedName name="Print_Area_4">#REF!</definedName>
    <definedName name="Print_Area_5" localSheetId="6">#REF!</definedName>
    <definedName name="Print_Area_5" localSheetId="3">#REF!</definedName>
    <definedName name="Print_Area_5" localSheetId="24">#REF!</definedName>
    <definedName name="Print_Area_5" localSheetId="23">#REF!</definedName>
    <definedName name="Print_Area_5" localSheetId="13">#REF!</definedName>
    <definedName name="Print_Area_5" localSheetId="19">#REF!</definedName>
    <definedName name="Print_Area_5" localSheetId="2">#REF!</definedName>
    <definedName name="Print_Area_5" localSheetId="5">#REF!</definedName>
    <definedName name="Print_Area_5" localSheetId="18">#REF!</definedName>
    <definedName name="Print_Area_5" localSheetId="21">#REF!</definedName>
    <definedName name="Print_Area_5" localSheetId="4">#REF!</definedName>
    <definedName name="Print_Area_5" localSheetId="20">#REF!</definedName>
    <definedName name="Print_Area_5" localSheetId="11">#REF!</definedName>
    <definedName name="Print_Area_5" localSheetId="8">#REF!</definedName>
    <definedName name="Print_Area_5" localSheetId="22">#REF!</definedName>
    <definedName name="Print_Area_5" localSheetId="15">#REF!</definedName>
    <definedName name="Print_Area_5" localSheetId="7">#REF!</definedName>
    <definedName name="Print_Area_5" localSheetId="17">#REF!</definedName>
    <definedName name="Print_Area_5" localSheetId="14">#REF!</definedName>
    <definedName name="Print_Area_5">#REF!</definedName>
    <definedName name="Print_Area_6" localSheetId="6">#REF!</definedName>
    <definedName name="Print_Area_6" localSheetId="3">#REF!</definedName>
    <definedName name="Print_Area_6" localSheetId="24">#REF!</definedName>
    <definedName name="Print_Area_6" localSheetId="23">#REF!</definedName>
    <definedName name="Print_Area_6" localSheetId="13">#REF!</definedName>
    <definedName name="Print_Area_6" localSheetId="19">#REF!</definedName>
    <definedName name="Print_Area_6" localSheetId="2">#REF!</definedName>
    <definedName name="Print_Area_6" localSheetId="5">#REF!</definedName>
    <definedName name="Print_Area_6" localSheetId="18">#REF!</definedName>
    <definedName name="Print_Area_6" localSheetId="21">#REF!</definedName>
    <definedName name="Print_Area_6" localSheetId="4">#REF!</definedName>
    <definedName name="Print_Area_6" localSheetId="20">#REF!</definedName>
    <definedName name="Print_Area_6" localSheetId="11">#REF!</definedName>
    <definedName name="Print_Area_6" localSheetId="8">#REF!</definedName>
    <definedName name="Print_Area_6" localSheetId="22">#REF!</definedName>
    <definedName name="Print_Area_6" localSheetId="15">#REF!</definedName>
    <definedName name="Print_Area_6" localSheetId="7">#REF!</definedName>
    <definedName name="Print_Area_6" localSheetId="17">#REF!</definedName>
    <definedName name="Print_Area_6" localSheetId="14">#REF!</definedName>
    <definedName name="Print_Area_6">#REF!</definedName>
    <definedName name="Print_Area_7" localSheetId="6">#REF!</definedName>
    <definedName name="Print_Area_7" localSheetId="3">#REF!</definedName>
    <definedName name="Print_Area_7" localSheetId="24">#REF!</definedName>
    <definedName name="Print_Area_7" localSheetId="23">#REF!</definedName>
    <definedName name="Print_Area_7" localSheetId="13">#REF!</definedName>
    <definedName name="Print_Area_7" localSheetId="19">#REF!</definedName>
    <definedName name="Print_Area_7" localSheetId="2">#REF!</definedName>
    <definedName name="Print_Area_7" localSheetId="5">#REF!</definedName>
    <definedName name="Print_Area_7" localSheetId="18">#REF!</definedName>
    <definedName name="Print_Area_7" localSheetId="21">#REF!</definedName>
    <definedName name="Print_Area_7" localSheetId="4">#REF!</definedName>
    <definedName name="Print_Area_7" localSheetId="20">#REF!</definedName>
    <definedName name="Print_Area_7" localSheetId="11">#REF!</definedName>
    <definedName name="Print_Area_7" localSheetId="8">#REF!</definedName>
    <definedName name="Print_Area_7" localSheetId="22">#REF!</definedName>
    <definedName name="Print_Area_7" localSheetId="15">#REF!</definedName>
    <definedName name="Print_Area_7" localSheetId="7">#REF!</definedName>
    <definedName name="Print_Area_7" localSheetId="17">#REF!</definedName>
    <definedName name="Print_Area_7" localSheetId="14">#REF!</definedName>
    <definedName name="Print_Area_7">#REF!</definedName>
    <definedName name="Print_Area_8" localSheetId="6">#REF!</definedName>
    <definedName name="Print_Area_8" localSheetId="3">#REF!</definedName>
    <definedName name="Print_Area_8" localSheetId="24">#REF!</definedName>
    <definedName name="Print_Area_8" localSheetId="23">#REF!</definedName>
    <definedName name="Print_Area_8" localSheetId="13">#REF!</definedName>
    <definedName name="Print_Area_8" localSheetId="19">#REF!</definedName>
    <definedName name="Print_Area_8" localSheetId="2">#REF!</definedName>
    <definedName name="Print_Area_8" localSheetId="5">#REF!</definedName>
    <definedName name="Print_Area_8" localSheetId="18">#REF!</definedName>
    <definedName name="Print_Area_8" localSheetId="21">#REF!</definedName>
    <definedName name="Print_Area_8" localSheetId="4">#REF!</definedName>
    <definedName name="Print_Area_8" localSheetId="20">#REF!</definedName>
    <definedName name="Print_Area_8" localSheetId="11">#REF!</definedName>
    <definedName name="Print_Area_8" localSheetId="8">#REF!</definedName>
    <definedName name="Print_Area_8" localSheetId="22">#REF!</definedName>
    <definedName name="Print_Area_8" localSheetId="15">#REF!</definedName>
    <definedName name="Print_Area_8" localSheetId="7">#REF!</definedName>
    <definedName name="Print_Area_8" localSheetId="17">#REF!</definedName>
    <definedName name="Print_Area_8" localSheetId="14">#REF!</definedName>
    <definedName name="Print_Area_8">#REF!</definedName>
    <definedName name="tipo">[1]Foglio1!$D$1:$D$4</definedName>
    <definedName name="Tot._mq" localSheetId="6">#REF!</definedName>
    <definedName name="Tot._mq" localSheetId="3">#REF!</definedName>
    <definedName name="Tot._mq" localSheetId="24">#REF!</definedName>
    <definedName name="Tot._mq" localSheetId="23">#REF!</definedName>
    <definedName name="Tot._mq" localSheetId="13">#REF!</definedName>
    <definedName name="Tot._mq" localSheetId="19">#REF!</definedName>
    <definedName name="Tot._mq" localSheetId="2">#REF!</definedName>
    <definedName name="Tot._mq" localSheetId="5">#REF!</definedName>
    <definedName name="Tot._mq" localSheetId="18">#REF!</definedName>
    <definedName name="Tot._mq" localSheetId="21">#REF!</definedName>
    <definedName name="Tot._mq" localSheetId="4">#REF!</definedName>
    <definedName name="Tot._mq" localSheetId="20">#REF!</definedName>
    <definedName name="Tot._mq" localSheetId="11">#REF!</definedName>
    <definedName name="Tot._mq" localSheetId="8">#REF!</definedName>
    <definedName name="Tot._mq" localSheetId="22">#REF!</definedName>
    <definedName name="Tot._mq" localSheetId="15">#REF!</definedName>
    <definedName name="Tot._mq" localSheetId="7">#REF!</definedName>
    <definedName name="Tot._mq" localSheetId="17">#REF!</definedName>
    <definedName name="Tot._mq" localSheetId="14">#REF!</definedName>
    <definedName name="Tot._mq">#REF!</definedName>
    <definedName name="Tot_mq" localSheetId="6">#REF!</definedName>
    <definedName name="Tot_mq" localSheetId="3">#REF!</definedName>
    <definedName name="Tot_mq" localSheetId="24">#REF!</definedName>
    <definedName name="Tot_mq" localSheetId="23">#REF!</definedName>
    <definedName name="Tot_mq" localSheetId="13">#REF!</definedName>
    <definedName name="Tot_mq" localSheetId="19">#REF!</definedName>
    <definedName name="Tot_mq" localSheetId="2">#REF!</definedName>
    <definedName name="Tot_mq" localSheetId="5">#REF!</definedName>
    <definedName name="Tot_mq" localSheetId="18">#REF!</definedName>
    <definedName name="Tot_mq" localSheetId="21">#REF!</definedName>
    <definedName name="Tot_mq" localSheetId="4">#REF!</definedName>
    <definedName name="Tot_mq" localSheetId="20">#REF!</definedName>
    <definedName name="Tot_mq" localSheetId="11">#REF!</definedName>
    <definedName name="Tot_mq" localSheetId="8">#REF!</definedName>
    <definedName name="Tot_mq" localSheetId="22">#REF!</definedName>
    <definedName name="Tot_mq" localSheetId="15">#REF!</definedName>
    <definedName name="Tot_mq" localSheetId="7">#REF!</definedName>
    <definedName name="Tot_mq" localSheetId="17">#REF!</definedName>
    <definedName name="Tot_mq" localSheetId="14">#REF!</definedName>
    <definedName name="Tot_mq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6" l="1"/>
  <c r="N13" i="6"/>
  <c r="N12" i="6"/>
  <c r="N9" i="6"/>
  <c r="N8" i="6"/>
  <c r="N4" i="6"/>
  <c r="I11" i="92" l="1"/>
  <c r="I10" i="92"/>
  <c r="I9" i="92"/>
  <c r="I8" i="92"/>
  <c r="D17" i="116"/>
  <c r="E17" i="116"/>
  <c r="C17" i="116"/>
  <c r="F26" i="70"/>
  <c r="AE24" i="6"/>
  <c r="AD24" i="6"/>
  <c r="AC24" i="6"/>
  <c r="AB24" i="6"/>
  <c r="K84" i="60"/>
  <c r="K83" i="60"/>
  <c r="K82" i="60"/>
  <c r="K81" i="60"/>
  <c r="K80" i="60"/>
  <c r="K79" i="60"/>
  <c r="L79" i="60" s="1"/>
  <c r="O17" i="6"/>
  <c r="P17" i="6"/>
  <c r="O18" i="6"/>
  <c r="P18" i="6"/>
  <c r="O19" i="6"/>
  <c r="P19" i="6"/>
  <c r="O20" i="6"/>
  <c r="P20" i="6"/>
  <c r="O21" i="6"/>
  <c r="P21" i="6"/>
  <c r="O22" i="6"/>
  <c r="P22" i="6"/>
  <c r="N22" i="6"/>
  <c r="N21" i="6"/>
  <c r="N20" i="6"/>
  <c r="N19" i="6"/>
  <c r="N18" i="6"/>
  <c r="O15" i="6"/>
  <c r="P15" i="6"/>
  <c r="O16" i="6"/>
  <c r="P16" i="6"/>
  <c r="N16" i="6"/>
  <c r="N15" i="6"/>
  <c r="O12" i="6"/>
  <c r="P12" i="6"/>
  <c r="O13" i="6"/>
  <c r="P13" i="6"/>
  <c r="O9" i="6"/>
  <c r="P9" i="6"/>
  <c r="O4" i="6"/>
  <c r="P4" i="6"/>
  <c r="J37" i="70"/>
  <c r="T4" i="101"/>
  <c r="T3" i="101"/>
  <c r="N22" i="78"/>
  <c r="N18" i="78"/>
  <c r="N11" i="78"/>
  <c r="N3" i="78"/>
  <c r="V11" i="78"/>
  <c r="X22" i="78"/>
  <c r="X18" i="78"/>
  <c r="X11" i="78"/>
  <c r="X3" i="78"/>
  <c r="V22" i="78"/>
  <c r="V18" i="78"/>
  <c r="V3" i="78"/>
  <c r="S3" i="82"/>
  <c r="U3" i="82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8" i="6"/>
  <c r="AC7" i="6"/>
  <c r="AC6" i="6"/>
  <c r="AD23" i="6"/>
  <c r="AD22" i="6"/>
  <c r="AD21" i="6"/>
  <c r="AD20" i="6"/>
  <c r="AD19" i="6"/>
  <c r="AD18" i="6"/>
  <c r="AE18" i="6" s="1"/>
  <c r="AD17" i="6"/>
  <c r="AE17" i="6" s="1"/>
  <c r="AD16" i="6"/>
  <c r="AE16" i="6" s="1"/>
  <c r="AD15" i="6"/>
  <c r="AD14" i="6"/>
  <c r="AD13" i="6"/>
  <c r="AD12" i="6"/>
  <c r="AD11" i="6"/>
  <c r="AD10" i="6"/>
  <c r="AE10" i="6" s="1"/>
  <c r="AD9" i="6"/>
  <c r="AE9" i="6" s="1"/>
  <c r="AD8" i="6"/>
  <c r="AE8" i="6" s="1"/>
  <c r="AD7" i="6"/>
  <c r="AD6" i="6"/>
  <c r="AE23" i="6"/>
  <c r="AE22" i="6"/>
  <c r="AE21" i="6"/>
  <c r="AE20" i="6"/>
  <c r="AE19" i="6"/>
  <c r="AE15" i="6"/>
  <c r="AE14" i="6"/>
  <c r="AE13" i="6"/>
  <c r="AE12" i="6"/>
  <c r="AE11" i="6"/>
  <c r="AE7" i="6"/>
  <c r="AE6" i="6"/>
  <c r="AA23" i="6"/>
  <c r="AB23" i="6" s="1"/>
  <c r="AB22" i="6"/>
  <c r="AA22" i="6"/>
  <c r="AB21" i="6"/>
  <c r="AA21" i="6"/>
  <c r="AA20" i="6"/>
  <c r="AB20" i="6" s="1"/>
  <c r="AA19" i="6"/>
  <c r="AB19" i="6" s="1"/>
  <c r="AB18" i="6"/>
  <c r="AA18" i="6"/>
  <c r="AA17" i="6"/>
  <c r="AB17" i="6" s="1"/>
  <c r="AA16" i="6"/>
  <c r="AB16" i="6" s="1"/>
  <c r="AA15" i="6"/>
  <c r="AB15" i="6" s="1"/>
  <c r="AB14" i="6"/>
  <c r="AA14" i="6"/>
  <c r="AB13" i="6"/>
  <c r="AA13" i="6"/>
  <c r="AA12" i="6"/>
  <c r="AB12" i="6" s="1"/>
  <c r="AA11" i="6"/>
  <c r="AB11" i="6" s="1"/>
  <c r="AB10" i="6"/>
  <c r="AA10" i="6"/>
  <c r="AA9" i="6"/>
  <c r="AB9" i="6" s="1"/>
  <c r="AA8" i="6"/>
  <c r="AB8" i="6" s="1"/>
  <c r="AA7" i="6"/>
  <c r="AB7" i="6" s="1"/>
  <c r="AB6" i="6"/>
  <c r="AA6" i="6"/>
  <c r="AA5" i="6"/>
  <c r="AB5" i="6" s="1"/>
  <c r="AC5" i="6" s="1"/>
  <c r="AA4" i="6"/>
  <c r="AB4" i="6" s="1"/>
  <c r="AD4" i="6" s="1"/>
  <c r="AA3" i="6"/>
  <c r="U84" i="60"/>
  <c r="U83" i="60"/>
  <c r="U82" i="60"/>
  <c r="U81" i="60"/>
  <c r="U80" i="60"/>
  <c r="U79" i="60"/>
  <c r="T84" i="60"/>
  <c r="T83" i="60"/>
  <c r="T82" i="60"/>
  <c r="T81" i="60"/>
  <c r="T80" i="60"/>
  <c r="T79" i="60"/>
  <c r="D21" i="70"/>
  <c r="S7" i="115"/>
  <c r="S6" i="115"/>
  <c r="S5" i="115"/>
  <c r="V9" i="97"/>
  <c r="M84" i="60"/>
  <c r="M83" i="60"/>
  <c r="M82" i="60"/>
  <c r="M81" i="60"/>
  <c r="M80" i="60"/>
  <c r="M79" i="60"/>
  <c r="M78" i="60"/>
  <c r="M77" i="60"/>
  <c r="M76" i="60"/>
  <c r="M75" i="60"/>
  <c r="M74" i="60"/>
  <c r="M73" i="60"/>
  <c r="M72" i="60"/>
  <c r="M71" i="60"/>
  <c r="M70" i="60"/>
  <c r="M69" i="60"/>
  <c r="M68" i="60"/>
  <c r="M67" i="60"/>
  <c r="M66" i="60"/>
  <c r="M65" i="60"/>
  <c r="M64" i="60"/>
  <c r="M63" i="60"/>
  <c r="M62" i="60"/>
  <c r="M61" i="60"/>
  <c r="M60" i="60"/>
  <c r="M59" i="60"/>
  <c r="M58" i="60"/>
  <c r="M57" i="60"/>
  <c r="M56" i="60"/>
  <c r="M55" i="60"/>
  <c r="M54" i="60"/>
  <c r="M53" i="60"/>
  <c r="M52" i="60"/>
  <c r="M51" i="60"/>
  <c r="M50" i="60"/>
  <c r="M49" i="60"/>
  <c r="M48" i="60"/>
  <c r="M47" i="60"/>
  <c r="M46" i="60"/>
  <c r="M45" i="60"/>
  <c r="M44" i="60"/>
  <c r="M43" i="60"/>
  <c r="M42" i="60"/>
  <c r="M41" i="60"/>
  <c r="M40" i="60"/>
  <c r="M39" i="60"/>
  <c r="M38" i="60"/>
  <c r="M37" i="60"/>
  <c r="M36" i="60"/>
  <c r="M35" i="60"/>
  <c r="M34" i="60"/>
  <c r="M33" i="60"/>
  <c r="M32" i="60"/>
  <c r="M31" i="60"/>
  <c r="M30" i="60"/>
  <c r="M29" i="60"/>
  <c r="M28" i="60"/>
  <c r="M27" i="60"/>
  <c r="M26" i="60"/>
  <c r="M25" i="60"/>
  <c r="M24" i="60"/>
  <c r="M23" i="60"/>
  <c r="M22" i="60"/>
  <c r="M21" i="60"/>
  <c r="M20" i="60"/>
  <c r="M19" i="60"/>
  <c r="M18" i="60"/>
  <c r="M17" i="60"/>
  <c r="M16" i="60"/>
  <c r="M15" i="60"/>
  <c r="M14" i="60"/>
  <c r="M13" i="60"/>
  <c r="M12" i="60"/>
  <c r="M11" i="60"/>
  <c r="M10" i="60"/>
  <c r="M9" i="60"/>
  <c r="M8" i="60"/>
  <c r="M7" i="60"/>
  <c r="M6" i="60"/>
  <c r="M5" i="60"/>
  <c r="M85" i="60" s="1"/>
  <c r="F20" i="70" s="1"/>
  <c r="L84" i="60"/>
  <c r="L83" i="60"/>
  <c r="V83" i="60"/>
  <c r="J83" i="60"/>
  <c r="V82" i="60"/>
  <c r="J82" i="60"/>
  <c r="L82" i="60" s="1"/>
  <c r="V81" i="60"/>
  <c r="J81" i="60"/>
  <c r="L81" i="60" s="1"/>
  <c r="J84" i="60"/>
  <c r="J80" i="60"/>
  <c r="J79" i="60"/>
  <c r="T77" i="60"/>
  <c r="V77" i="60" s="1"/>
  <c r="J77" i="60"/>
  <c r="K77" i="60" s="1"/>
  <c r="L77" i="60" s="1"/>
  <c r="T76" i="60"/>
  <c r="V76" i="60" s="1"/>
  <c r="J76" i="60"/>
  <c r="K76" i="60" s="1"/>
  <c r="L76" i="60" s="1"/>
  <c r="T75" i="60"/>
  <c r="U75" i="60" s="1"/>
  <c r="W75" i="60" s="1"/>
  <c r="J75" i="60"/>
  <c r="K75" i="60" s="1"/>
  <c r="L75" i="60" s="1"/>
  <c r="T74" i="60"/>
  <c r="V74" i="60" s="1"/>
  <c r="J74" i="60"/>
  <c r="K74" i="60" s="1"/>
  <c r="L74" i="60" s="1"/>
  <c r="T73" i="60"/>
  <c r="U73" i="60" s="1"/>
  <c r="W73" i="60" s="1"/>
  <c r="J73" i="60"/>
  <c r="K73" i="60" s="1"/>
  <c r="L73" i="60" s="1"/>
  <c r="T72" i="60"/>
  <c r="V72" i="60" s="1"/>
  <c r="J72" i="60"/>
  <c r="K72" i="60" s="1"/>
  <c r="L72" i="60" s="1"/>
  <c r="T71" i="60"/>
  <c r="V71" i="60" s="1"/>
  <c r="J71" i="60"/>
  <c r="K71" i="60" s="1"/>
  <c r="L71" i="60" s="1"/>
  <c r="T70" i="60"/>
  <c r="V70" i="60" s="1"/>
  <c r="J70" i="60"/>
  <c r="K70" i="60" s="1"/>
  <c r="L70" i="60" s="1"/>
  <c r="T69" i="60"/>
  <c r="V69" i="60" s="1"/>
  <c r="J69" i="60"/>
  <c r="K69" i="60" s="1"/>
  <c r="L69" i="60" s="1"/>
  <c r="T68" i="60"/>
  <c r="V68" i="60" s="1"/>
  <c r="J68" i="60"/>
  <c r="K68" i="60" s="1"/>
  <c r="L68" i="60" s="1"/>
  <c r="T67" i="60"/>
  <c r="U67" i="60" s="1"/>
  <c r="W67" i="60" s="1"/>
  <c r="J67" i="60"/>
  <c r="K67" i="60" s="1"/>
  <c r="L67" i="60" s="1"/>
  <c r="T66" i="60"/>
  <c r="U66" i="60" s="1"/>
  <c r="W66" i="60" s="1"/>
  <c r="J66" i="60"/>
  <c r="K66" i="60" s="1"/>
  <c r="L66" i="60" s="1"/>
  <c r="T65" i="60"/>
  <c r="V65" i="60" s="1"/>
  <c r="J65" i="60"/>
  <c r="K65" i="60" s="1"/>
  <c r="L65" i="60" s="1"/>
  <c r="T64" i="60"/>
  <c r="V64" i="60" s="1"/>
  <c r="J64" i="60"/>
  <c r="K64" i="60" s="1"/>
  <c r="L64" i="60" s="1"/>
  <c r="T63" i="60"/>
  <c r="U63" i="60" s="1"/>
  <c r="W63" i="60" s="1"/>
  <c r="J63" i="60"/>
  <c r="K63" i="60" s="1"/>
  <c r="L63" i="60" s="1"/>
  <c r="T62" i="60"/>
  <c r="V62" i="60" s="1"/>
  <c r="J62" i="60"/>
  <c r="K62" i="60" s="1"/>
  <c r="L62" i="60" s="1"/>
  <c r="T61" i="60"/>
  <c r="U61" i="60" s="1"/>
  <c r="W61" i="60" s="1"/>
  <c r="J61" i="60"/>
  <c r="K61" i="60" s="1"/>
  <c r="L61" i="60" s="1"/>
  <c r="T60" i="60"/>
  <c r="U60" i="60" s="1"/>
  <c r="W60" i="60" s="1"/>
  <c r="J60" i="60"/>
  <c r="K60" i="60" s="1"/>
  <c r="L60" i="60" s="1"/>
  <c r="T59" i="60"/>
  <c r="V59" i="60" s="1"/>
  <c r="J59" i="60"/>
  <c r="K59" i="60" s="1"/>
  <c r="L59" i="60" s="1"/>
  <c r="T58" i="60"/>
  <c r="V58" i="60" s="1"/>
  <c r="J58" i="60"/>
  <c r="K58" i="60" s="1"/>
  <c r="L58" i="60" s="1"/>
  <c r="T57" i="60"/>
  <c r="V57" i="60" s="1"/>
  <c r="J57" i="60"/>
  <c r="K57" i="60" s="1"/>
  <c r="L57" i="60" s="1"/>
  <c r="T56" i="60"/>
  <c r="V56" i="60" s="1"/>
  <c r="J56" i="60"/>
  <c r="K56" i="60" s="1"/>
  <c r="L56" i="60" s="1"/>
  <c r="T55" i="60"/>
  <c r="V55" i="60" s="1"/>
  <c r="J55" i="60"/>
  <c r="K55" i="60" s="1"/>
  <c r="L55" i="60" s="1"/>
  <c r="T54" i="60"/>
  <c r="V54" i="60" s="1"/>
  <c r="J54" i="60"/>
  <c r="K54" i="60" s="1"/>
  <c r="L54" i="60" s="1"/>
  <c r="T53" i="60"/>
  <c r="U53" i="60" s="1"/>
  <c r="W53" i="60" s="1"/>
  <c r="J53" i="60"/>
  <c r="K53" i="60" s="1"/>
  <c r="L53" i="60" s="1"/>
  <c r="T52" i="60"/>
  <c r="V52" i="60" s="1"/>
  <c r="J52" i="60"/>
  <c r="K52" i="60" s="1"/>
  <c r="L52" i="60" s="1"/>
  <c r="T51" i="60"/>
  <c r="U51" i="60" s="1"/>
  <c r="W51" i="60" s="1"/>
  <c r="J51" i="60"/>
  <c r="K51" i="60" s="1"/>
  <c r="L51" i="60" s="1"/>
  <c r="T50" i="60"/>
  <c r="V50" i="60" s="1"/>
  <c r="J50" i="60"/>
  <c r="K50" i="60" s="1"/>
  <c r="L50" i="60" s="1"/>
  <c r="T49" i="60"/>
  <c r="V49" i="60" s="1"/>
  <c r="J49" i="60"/>
  <c r="K49" i="60" s="1"/>
  <c r="L49" i="60" s="1"/>
  <c r="T48" i="60"/>
  <c r="V48" i="60" s="1"/>
  <c r="J48" i="60"/>
  <c r="K48" i="60" s="1"/>
  <c r="L48" i="60" s="1"/>
  <c r="T47" i="60"/>
  <c r="V47" i="60" s="1"/>
  <c r="J47" i="60"/>
  <c r="K47" i="60" s="1"/>
  <c r="L47" i="60" s="1"/>
  <c r="T46" i="60"/>
  <c r="U46" i="60" s="1"/>
  <c r="W46" i="60" s="1"/>
  <c r="J46" i="60"/>
  <c r="K46" i="60" s="1"/>
  <c r="L46" i="60" s="1"/>
  <c r="T45" i="60"/>
  <c r="V45" i="60" s="1"/>
  <c r="J45" i="60"/>
  <c r="K45" i="60" s="1"/>
  <c r="L45" i="60" s="1"/>
  <c r="T44" i="60"/>
  <c r="U44" i="60" s="1"/>
  <c r="W44" i="60" s="1"/>
  <c r="J44" i="60"/>
  <c r="K44" i="60" s="1"/>
  <c r="L44" i="60" s="1"/>
  <c r="T43" i="60"/>
  <c r="V43" i="60" s="1"/>
  <c r="J43" i="60"/>
  <c r="K43" i="60" s="1"/>
  <c r="L43" i="60" s="1"/>
  <c r="T42" i="60"/>
  <c r="V42" i="60" s="1"/>
  <c r="J42" i="60"/>
  <c r="K42" i="60" s="1"/>
  <c r="L42" i="60" s="1"/>
  <c r="T41" i="60"/>
  <c r="V41" i="60" s="1"/>
  <c r="J41" i="60"/>
  <c r="K41" i="60" s="1"/>
  <c r="L41" i="60" s="1"/>
  <c r="T40" i="60"/>
  <c r="V40" i="60" s="1"/>
  <c r="J40" i="60"/>
  <c r="K40" i="60" s="1"/>
  <c r="L40" i="60" s="1"/>
  <c r="T39" i="60"/>
  <c r="U39" i="60" s="1"/>
  <c r="W39" i="60" s="1"/>
  <c r="J39" i="60"/>
  <c r="K39" i="60" s="1"/>
  <c r="L39" i="60" s="1"/>
  <c r="T38" i="60"/>
  <c r="V38" i="60" s="1"/>
  <c r="J38" i="60"/>
  <c r="K38" i="60" s="1"/>
  <c r="L38" i="60" s="1"/>
  <c r="T37" i="60"/>
  <c r="V37" i="60" s="1"/>
  <c r="J37" i="60"/>
  <c r="K37" i="60" s="1"/>
  <c r="L37" i="60" s="1"/>
  <c r="T36" i="60"/>
  <c r="V36" i="60" s="1"/>
  <c r="J36" i="60"/>
  <c r="K36" i="60" s="1"/>
  <c r="L36" i="60" s="1"/>
  <c r="T35" i="60"/>
  <c r="V35" i="60" s="1"/>
  <c r="J35" i="60"/>
  <c r="K35" i="60" s="1"/>
  <c r="L35" i="60" s="1"/>
  <c r="T34" i="60"/>
  <c r="U34" i="60" s="1"/>
  <c r="W34" i="60" s="1"/>
  <c r="J34" i="60"/>
  <c r="K34" i="60" s="1"/>
  <c r="L34" i="60" s="1"/>
  <c r="T33" i="60"/>
  <c r="V33" i="60" s="1"/>
  <c r="J33" i="60"/>
  <c r="K33" i="60" s="1"/>
  <c r="L33" i="60" s="1"/>
  <c r="T32" i="60"/>
  <c r="V32" i="60" s="1"/>
  <c r="J32" i="60"/>
  <c r="K32" i="60" s="1"/>
  <c r="L32" i="60" s="1"/>
  <c r="T31" i="60"/>
  <c r="U31" i="60" s="1"/>
  <c r="W31" i="60" s="1"/>
  <c r="J31" i="60"/>
  <c r="K31" i="60" s="1"/>
  <c r="L31" i="60" s="1"/>
  <c r="T30" i="60"/>
  <c r="V30" i="60" s="1"/>
  <c r="J30" i="60"/>
  <c r="K30" i="60" s="1"/>
  <c r="L30" i="60" s="1"/>
  <c r="T29" i="60"/>
  <c r="V29" i="60" s="1"/>
  <c r="J29" i="60"/>
  <c r="K29" i="60" s="1"/>
  <c r="L29" i="60" s="1"/>
  <c r="V84" i="60"/>
  <c r="V80" i="60"/>
  <c r="T78" i="60"/>
  <c r="V78" i="60" s="1"/>
  <c r="J78" i="60"/>
  <c r="K78" i="60" s="1"/>
  <c r="L78" i="60" s="1"/>
  <c r="T28" i="60"/>
  <c r="J28" i="60"/>
  <c r="K28" i="60" s="1"/>
  <c r="L28" i="60" s="1"/>
  <c r="T27" i="60"/>
  <c r="V27" i="60" s="1"/>
  <c r="J27" i="60"/>
  <c r="K27" i="60" s="1"/>
  <c r="L27" i="60" s="1"/>
  <c r="T26" i="60"/>
  <c r="U26" i="60" s="1"/>
  <c r="J26" i="60"/>
  <c r="K26" i="60" s="1"/>
  <c r="L26" i="60" s="1"/>
  <c r="T25" i="60"/>
  <c r="U25" i="60" s="1"/>
  <c r="J25" i="60"/>
  <c r="K25" i="60" s="1"/>
  <c r="L25" i="60" s="1"/>
  <c r="T24" i="60"/>
  <c r="V24" i="60" s="1"/>
  <c r="J24" i="60"/>
  <c r="K24" i="60" s="1"/>
  <c r="L24" i="60" s="1"/>
  <c r="T23" i="60"/>
  <c r="V23" i="60" s="1"/>
  <c r="J23" i="60"/>
  <c r="K23" i="60" s="1"/>
  <c r="L23" i="60" s="1"/>
  <c r="T22" i="60"/>
  <c r="V22" i="60" s="1"/>
  <c r="J22" i="60"/>
  <c r="K22" i="60" s="1"/>
  <c r="L22" i="60" s="1"/>
  <c r="T21" i="60"/>
  <c r="J21" i="60"/>
  <c r="K21" i="60" s="1"/>
  <c r="L21" i="60" s="1"/>
  <c r="T20" i="60"/>
  <c r="V20" i="60" s="1"/>
  <c r="J20" i="60"/>
  <c r="K20" i="60" s="1"/>
  <c r="L20" i="60" s="1"/>
  <c r="T19" i="60"/>
  <c r="U19" i="60" s="1"/>
  <c r="J19" i="60"/>
  <c r="K19" i="60" s="1"/>
  <c r="L19" i="60" s="1"/>
  <c r="T18" i="60"/>
  <c r="V18" i="60" s="1"/>
  <c r="J18" i="60"/>
  <c r="K18" i="60" s="1"/>
  <c r="L18" i="60" s="1"/>
  <c r="T17" i="60"/>
  <c r="V17" i="60" s="1"/>
  <c r="J17" i="60"/>
  <c r="K17" i="60" s="1"/>
  <c r="L17" i="60" s="1"/>
  <c r="T16" i="60"/>
  <c r="V16" i="60" s="1"/>
  <c r="J16" i="60"/>
  <c r="K16" i="60" s="1"/>
  <c r="L16" i="60" s="1"/>
  <c r="T15" i="60"/>
  <c r="J15" i="60"/>
  <c r="K15" i="60" s="1"/>
  <c r="L15" i="60" s="1"/>
  <c r="T14" i="60"/>
  <c r="U14" i="60" s="1"/>
  <c r="J14" i="60"/>
  <c r="K14" i="60" s="1"/>
  <c r="L14" i="60" s="1"/>
  <c r="T13" i="60"/>
  <c r="J13" i="60"/>
  <c r="K13" i="60" s="1"/>
  <c r="L13" i="60" s="1"/>
  <c r="T12" i="60"/>
  <c r="J12" i="60"/>
  <c r="K12" i="60" s="1"/>
  <c r="L12" i="60" s="1"/>
  <c r="T11" i="60"/>
  <c r="V11" i="60" s="1"/>
  <c r="J11" i="60"/>
  <c r="K11" i="60" s="1"/>
  <c r="L11" i="60" s="1"/>
  <c r="T10" i="60"/>
  <c r="U10" i="60" s="1"/>
  <c r="J10" i="60"/>
  <c r="K10" i="60" s="1"/>
  <c r="L10" i="60" s="1"/>
  <c r="T9" i="60"/>
  <c r="V9" i="60" s="1"/>
  <c r="J9" i="60"/>
  <c r="K9" i="60" s="1"/>
  <c r="L9" i="60" s="1"/>
  <c r="T8" i="60"/>
  <c r="V8" i="60" s="1"/>
  <c r="J8" i="60"/>
  <c r="K8" i="60" s="1"/>
  <c r="L8" i="60" s="1"/>
  <c r="T7" i="60"/>
  <c r="V7" i="60" s="1"/>
  <c r="J7" i="60"/>
  <c r="K7" i="60" s="1"/>
  <c r="L7" i="60" s="1"/>
  <c r="E42" i="117"/>
  <c r="E43" i="117" s="1"/>
  <c r="D42" i="117"/>
  <c r="D43" i="117" s="1"/>
  <c r="C42" i="117"/>
  <c r="C43" i="117" s="1"/>
  <c r="E27" i="117"/>
  <c r="D27" i="117"/>
  <c r="C27" i="117"/>
  <c r="E19" i="117"/>
  <c r="D19" i="117"/>
  <c r="C19" i="117"/>
  <c r="E15" i="117"/>
  <c r="D15" i="117"/>
  <c r="C15" i="117"/>
  <c r="E11" i="117"/>
  <c r="D11" i="117"/>
  <c r="C11" i="117"/>
  <c r="E46" i="116"/>
  <c r="E47" i="116" s="1"/>
  <c r="D46" i="116"/>
  <c r="D47" i="116" s="1"/>
  <c r="C46" i="116"/>
  <c r="C47" i="116" s="1"/>
  <c r="E30" i="116"/>
  <c r="E28" i="116"/>
  <c r="D28" i="116"/>
  <c r="C28" i="116"/>
  <c r="E21" i="116"/>
  <c r="D21" i="116"/>
  <c r="C21" i="116"/>
  <c r="E12" i="116"/>
  <c r="D12" i="116"/>
  <c r="C12" i="116"/>
  <c r="D30" i="116" l="1"/>
  <c r="D31" i="116" s="1"/>
  <c r="D32" i="116" s="1"/>
  <c r="D33" i="116" s="1"/>
  <c r="C30" i="116"/>
  <c r="C31" i="116" s="1"/>
  <c r="C32" i="116" s="1"/>
  <c r="C33" i="116" s="1"/>
  <c r="L80" i="60"/>
  <c r="AD5" i="6"/>
  <c r="AE5" i="6" s="1"/>
  <c r="AC4" i="6"/>
  <c r="AE4" i="6"/>
  <c r="W82" i="60"/>
  <c r="W83" i="60"/>
  <c r="W81" i="60"/>
  <c r="V61" i="60"/>
  <c r="V63" i="60"/>
  <c r="U56" i="60"/>
  <c r="W56" i="60" s="1"/>
  <c r="U74" i="60"/>
  <c r="W74" i="60" s="1"/>
  <c r="V75" i="60"/>
  <c r="U70" i="60"/>
  <c r="W70" i="60" s="1"/>
  <c r="V60" i="60"/>
  <c r="V67" i="60"/>
  <c r="V39" i="60"/>
  <c r="U59" i="60"/>
  <c r="W59" i="60" s="1"/>
  <c r="U45" i="60"/>
  <c r="W45" i="60" s="1"/>
  <c r="U58" i="60"/>
  <c r="W58" i="60" s="1"/>
  <c r="U65" i="60"/>
  <c r="W65" i="60" s="1"/>
  <c r="V66" i="60"/>
  <c r="U72" i="60"/>
  <c r="W72" i="60" s="1"/>
  <c r="V73" i="60"/>
  <c r="U42" i="60"/>
  <c r="W42" i="60" s="1"/>
  <c r="V53" i="60"/>
  <c r="U57" i="60"/>
  <c r="W57" i="60" s="1"/>
  <c r="U64" i="60"/>
  <c r="W64" i="60" s="1"/>
  <c r="U71" i="60"/>
  <c r="W71" i="60" s="1"/>
  <c r="U69" i="60"/>
  <c r="W69" i="60" s="1"/>
  <c r="U77" i="60"/>
  <c r="W77" i="60" s="1"/>
  <c r="V46" i="60"/>
  <c r="U52" i="60"/>
  <c r="W52" i="60" s="1"/>
  <c r="U62" i="60"/>
  <c r="W62" i="60" s="1"/>
  <c r="U68" i="60"/>
  <c r="W68" i="60" s="1"/>
  <c r="U76" i="60"/>
  <c r="W76" i="60" s="1"/>
  <c r="U43" i="60"/>
  <c r="W43" i="60" s="1"/>
  <c r="V44" i="60"/>
  <c r="U50" i="60"/>
  <c r="W50" i="60" s="1"/>
  <c r="V51" i="60"/>
  <c r="U49" i="60"/>
  <c r="W49" i="60" s="1"/>
  <c r="U41" i="60"/>
  <c r="W41" i="60" s="1"/>
  <c r="U48" i="60"/>
  <c r="W48" i="60" s="1"/>
  <c r="U55" i="60"/>
  <c r="W55" i="60" s="1"/>
  <c r="U38" i="60"/>
  <c r="W38" i="60" s="1"/>
  <c r="U47" i="60"/>
  <c r="W47" i="60" s="1"/>
  <c r="U54" i="60"/>
  <c r="W54" i="60" s="1"/>
  <c r="V34" i="60"/>
  <c r="U37" i="60"/>
  <c r="W37" i="60" s="1"/>
  <c r="U35" i="60"/>
  <c r="W35" i="60" s="1"/>
  <c r="U36" i="60"/>
  <c r="W36" i="60" s="1"/>
  <c r="U33" i="60"/>
  <c r="W33" i="60" s="1"/>
  <c r="U40" i="60"/>
  <c r="W40" i="60" s="1"/>
  <c r="U32" i="60"/>
  <c r="W32" i="60" s="1"/>
  <c r="V31" i="60"/>
  <c r="U30" i="60"/>
  <c r="W30" i="60" s="1"/>
  <c r="U9" i="60"/>
  <c r="W9" i="60" s="1"/>
  <c r="U18" i="60"/>
  <c r="W18" i="60" s="1"/>
  <c r="U17" i="60"/>
  <c r="W17" i="60" s="1"/>
  <c r="U29" i="60"/>
  <c r="W29" i="60" s="1"/>
  <c r="U11" i="60"/>
  <c r="W11" i="60" s="1"/>
  <c r="U27" i="60"/>
  <c r="W27" i="60" s="1"/>
  <c r="W19" i="60"/>
  <c r="U12" i="60"/>
  <c r="W12" i="60" s="1"/>
  <c r="U20" i="60"/>
  <c r="W20" i="60" s="1"/>
  <c r="U28" i="60"/>
  <c r="W28" i="60" s="1"/>
  <c r="U78" i="60"/>
  <c r="W78" i="60" s="1"/>
  <c r="U22" i="60"/>
  <c r="W22" i="60" s="1"/>
  <c r="U21" i="60"/>
  <c r="W21" i="60" s="1"/>
  <c r="W14" i="60"/>
  <c r="W79" i="60"/>
  <c r="U7" i="60"/>
  <c r="W7" i="60" s="1"/>
  <c r="U15" i="60"/>
  <c r="W15" i="60" s="1"/>
  <c r="U23" i="60"/>
  <c r="W23" i="60" s="1"/>
  <c r="W80" i="60"/>
  <c r="U13" i="60"/>
  <c r="W13" i="60" s="1"/>
  <c r="U8" i="60"/>
  <c r="W8" i="60" s="1"/>
  <c r="U16" i="60"/>
  <c r="W16" i="60" s="1"/>
  <c r="U24" i="60"/>
  <c r="W24" i="60" s="1"/>
  <c r="W84" i="60"/>
  <c r="W25" i="60"/>
  <c r="W10" i="60"/>
  <c r="W26" i="60"/>
  <c r="V28" i="60"/>
  <c r="V21" i="60"/>
  <c r="V25" i="60"/>
  <c r="V79" i="60"/>
  <c r="V12" i="60"/>
  <c r="V14" i="60"/>
  <c r="V10" i="60"/>
  <c r="V15" i="60"/>
  <c r="V19" i="60"/>
  <c r="V13" i="60"/>
  <c r="V26" i="60"/>
  <c r="D29" i="117"/>
  <c r="D30" i="117" s="1"/>
  <c r="E29" i="117"/>
  <c r="E30" i="117" s="1"/>
  <c r="C29" i="117"/>
  <c r="C30" i="117" s="1"/>
  <c r="E31" i="116"/>
  <c r="E32" i="116" s="1"/>
  <c r="E33" i="116" s="1"/>
  <c r="J40" i="70" l="1"/>
  <c r="J38" i="70"/>
  <c r="J32" i="70"/>
  <c r="J28" i="70"/>
  <c r="D40" i="70"/>
  <c r="D38" i="70"/>
  <c r="D32" i="70"/>
  <c r="D26" i="70"/>
  <c r="D28" i="70"/>
  <c r="T7" i="115"/>
  <c r="T6" i="115"/>
  <c r="M7" i="115"/>
  <c r="I7" i="115"/>
  <c r="J7" i="115" s="1"/>
  <c r="K7" i="115" s="1"/>
  <c r="L7" i="115" s="1"/>
  <c r="M6" i="115"/>
  <c r="I6" i="115"/>
  <c r="J6" i="115" s="1"/>
  <c r="K6" i="115" s="1"/>
  <c r="L6" i="115" s="1"/>
  <c r="M5" i="115"/>
  <c r="M8" i="115" s="1"/>
  <c r="F37" i="70" s="1"/>
  <c r="I5" i="115"/>
  <c r="J5" i="115" s="1"/>
  <c r="H18" i="106"/>
  <c r="H15" i="106"/>
  <c r="S8" i="115" l="1"/>
  <c r="T5" i="115"/>
  <c r="T8" i="115" s="1"/>
  <c r="V6" i="115"/>
  <c r="W6" i="115" s="1"/>
  <c r="U6" i="115"/>
  <c r="J8" i="115"/>
  <c r="K5" i="115"/>
  <c r="U7" i="115"/>
  <c r="V7" i="115"/>
  <c r="W7" i="115" s="1"/>
  <c r="V5" i="115" l="1"/>
  <c r="U5" i="115"/>
  <c r="U8" i="115" s="1"/>
  <c r="K8" i="115"/>
  <c r="L5" i="115"/>
  <c r="L8" i="115" s="1"/>
  <c r="U9" i="78"/>
  <c r="W9" i="78" s="1"/>
  <c r="R7" i="80"/>
  <c r="S7" i="80" s="1"/>
  <c r="M7" i="80"/>
  <c r="I7" i="80"/>
  <c r="J7" i="80" s="1"/>
  <c r="K7" i="80" s="1"/>
  <c r="L7" i="80" s="1"/>
  <c r="R6" i="80"/>
  <c r="S6" i="80" s="1"/>
  <c r="M6" i="80"/>
  <c r="I6" i="80"/>
  <c r="J6" i="80" s="1"/>
  <c r="K6" i="80" s="1"/>
  <c r="L6" i="80" s="1"/>
  <c r="R5" i="80"/>
  <c r="S5" i="80" s="1"/>
  <c r="M5" i="80"/>
  <c r="I5" i="80"/>
  <c r="J5" i="80" s="1"/>
  <c r="D37" i="70" l="1"/>
  <c r="F38" i="70" s="1"/>
  <c r="U6" i="80"/>
  <c r="V6" i="80" s="1"/>
  <c r="T6" i="80"/>
  <c r="W5" i="115"/>
  <c r="W8" i="115" s="1"/>
  <c r="W9" i="115" s="1"/>
  <c r="V8" i="115"/>
  <c r="J8" i="80"/>
  <c r="M8" i="80"/>
  <c r="F22" i="70" s="1"/>
  <c r="U7" i="80"/>
  <c r="V7" i="80" s="1"/>
  <c r="T7" i="80"/>
  <c r="U5" i="80"/>
  <c r="S8" i="80"/>
  <c r="T5" i="80"/>
  <c r="K5" i="80"/>
  <c r="R8" i="80"/>
  <c r="K8" i="80" l="1"/>
  <c r="L5" i="80"/>
  <c r="L8" i="80" s="1"/>
  <c r="T8" i="80"/>
  <c r="U8" i="80"/>
  <c r="V5" i="80"/>
  <c r="V8" i="80" s="1"/>
  <c r="V9" i="80" l="1"/>
  <c r="R7" i="99"/>
  <c r="S7" i="99" s="1"/>
  <c r="M7" i="99"/>
  <c r="I7" i="99"/>
  <c r="J7" i="99" s="1"/>
  <c r="K7" i="99" s="1"/>
  <c r="L7" i="99" s="1"/>
  <c r="R6" i="99"/>
  <c r="S6" i="99" s="1"/>
  <c r="U6" i="99" s="1"/>
  <c r="V6" i="99" s="1"/>
  <c r="M6" i="99"/>
  <c r="I6" i="99"/>
  <c r="J6" i="99" s="1"/>
  <c r="K6" i="99" s="1"/>
  <c r="L6" i="99" s="1"/>
  <c r="U5" i="99"/>
  <c r="S5" i="99"/>
  <c r="T5" i="99" s="1"/>
  <c r="R5" i="99"/>
  <c r="R8" i="99" s="1"/>
  <c r="M5" i="99"/>
  <c r="I5" i="99"/>
  <c r="J5" i="99" s="1"/>
  <c r="N14" i="111"/>
  <c r="N13" i="111"/>
  <c r="N12" i="111"/>
  <c r="N11" i="111"/>
  <c r="N10" i="111"/>
  <c r="N9" i="111"/>
  <c r="N8" i="111"/>
  <c r="N7" i="111"/>
  <c r="N6" i="111"/>
  <c r="N5" i="111"/>
  <c r="N4" i="111"/>
  <c r="N3" i="111"/>
  <c r="X60" i="110"/>
  <c r="X59" i="110"/>
  <c r="X58" i="110"/>
  <c r="X57" i="110"/>
  <c r="X56" i="110"/>
  <c r="X55" i="110"/>
  <c r="X54" i="110"/>
  <c r="X53" i="110"/>
  <c r="X52" i="110"/>
  <c r="X51" i="110"/>
  <c r="X50" i="110"/>
  <c r="X49" i="110"/>
  <c r="X48" i="110"/>
  <c r="X47" i="110"/>
  <c r="X46" i="110"/>
  <c r="V60" i="110"/>
  <c r="V59" i="110"/>
  <c r="V58" i="110"/>
  <c r="V57" i="110"/>
  <c r="V56" i="110"/>
  <c r="V55" i="110"/>
  <c r="V54" i="110"/>
  <c r="V53" i="110"/>
  <c r="V52" i="110"/>
  <c r="V51" i="110"/>
  <c r="V50" i="110"/>
  <c r="V49" i="110"/>
  <c r="V48" i="110"/>
  <c r="V47" i="110"/>
  <c r="V46" i="110"/>
  <c r="N60" i="110"/>
  <c r="N59" i="110"/>
  <c r="N58" i="110"/>
  <c r="N57" i="110"/>
  <c r="N56" i="110"/>
  <c r="N55" i="110"/>
  <c r="N54" i="110"/>
  <c r="N53" i="110"/>
  <c r="N52" i="110"/>
  <c r="N51" i="110"/>
  <c r="N50" i="110"/>
  <c r="N49" i="110"/>
  <c r="N48" i="110"/>
  <c r="N47" i="110"/>
  <c r="N46" i="110"/>
  <c r="N45" i="110"/>
  <c r="N44" i="110"/>
  <c r="N43" i="110"/>
  <c r="N42" i="110"/>
  <c r="N41" i="110"/>
  <c r="N40" i="110"/>
  <c r="N39" i="110"/>
  <c r="N38" i="110"/>
  <c r="N37" i="110"/>
  <c r="N36" i="110"/>
  <c r="N35" i="110"/>
  <c r="N34" i="110"/>
  <c r="N33" i="110"/>
  <c r="N32" i="110"/>
  <c r="N31" i="110"/>
  <c r="N30" i="110"/>
  <c r="N29" i="110"/>
  <c r="N28" i="110"/>
  <c r="N27" i="110"/>
  <c r="N26" i="110"/>
  <c r="N25" i="110"/>
  <c r="N24" i="110"/>
  <c r="N23" i="110"/>
  <c r="N22" i="110"/>
  <c r="N21" i="110"/>
  <c r="N20" i="110"/>
  <c r="N19" i="110"/>
  <c r="N18" i="110"/>
  <c r="N17" i="110"/>
  <c r="N16" i="110"/>
  <c r="N15" i="110"/>
  <c r="N14" i="110"/>
  <c r="N13" i="110"/>
  <c r="N12" i="110"/>
  <c r="N11" i="110"/>
  <c r="N10" i="110"/>
  <c r="N9" i="110"/>
  <c r="N8" i="110"/>
  <c r="N7" i="110"/>
  <c r="N6" i="110"/>
  <c r="N5" i="110"/>
  <c r="N4" i="110"/>
  <c r="N3" i="110"/>
  <c r="Z14" i="104"/>
  <c r="Z13" i="104"/>
  <c r="Z12" i="104"/>
  <c r="Z11" i="104"/>
  <c r="Z10" i="104"/>
  <c r="Z9" i="104"/>
  <c r="X14" i="104"/>
  <c r="X13" i="104"/>
  <c r="X12" i="104"/>
  <c r="X11" i="104"/>
  <c r="X10" i="104"/>
  <c r="X9" i="104"/>
  <c r="O14" i="104"/>
  <c r="O13" i="104"/>
  <c r="O12" i="104"/>
  <c r="O11" i="104"/>
  <c r="O10" i="104"/>
  <c r="O9" i="104"/>
  <c r="O8" i="104"/>
  <c r="O7" i="104"/>
  <c r="O6" i="104"/>
  <c r="O5" i="104"/>
  <c r="O4" i="104"/>
  <c r="O3" i="104"/>
  <c r="N10" i="109"/>
  <c r="N9" i="109"/>
  <c r="N8" i="109"/>
  <c r="N7" i="109"/>
  <c r="N6" i="109"/>
  <c r="N5" i="109"/>
  <c r="N4" i="109"/>
  <c r="N3" i="109"/>
  <c r="K30" i="107"/>
  <c r="K29" i="107"/>
  <c r="K28" i="107"/>
  <c r="K27" i="107"/>
  <c r="K26" i="107"/>
  <c r="K25" i="107"/>
  <c r="K24" i="107"/>
  <c r="K23" i="107"/>
  <c r="K22" i="107"/>
  <c r="K21" i="107"/>
  <c r="K20" i="107"/>
  <c r="K19" i="107"/>
  <c r="K18" i="107"/>
  <c r="K17" i="107"/>
  <c r="K16" i="107"/>
  <c r="K15" i="107"/>
  <c r="K14" i="107"/>
  <c r="K13" i="107"/>
  <c r="K12" i="107"/>
  <c r="K11" i="107"/>
  <c r="K10" i="107"/>
  <c r="K9" i="107"/>
  <c r="K8" i="107"/>
  <c r="K7" i="107"/>
  <c r="K6" i="107"/>
  <c r="K5" i="107"/>
  <c r="K4" i="107"/>
  <c r="N30" i="107"/>
  <c r="N29" i="107"/>
  <c r="N28" i="107"/>
  <c r="N27" i="107"/>
  <c r="N26" i="107"/>
  <c r="N25" i="107"/>
  <c r="N24" i="107"/>
  <c r="N23" i="107"/>
  <c r="N22" i="107"/>
  <c r="N21" i="107"/>
  <c r="N20" i="107"/>
  <c r="N19" i="107"/>
  <c r="N18" i="107"/>
  <c r="N17" i="107"/>
  <c r="N16" i="107"/>
  <c r="N15" i="107"/>
  <c r="N14" i="107"/>
  <c r="N13" i="107"/>
  <c r="N12" i="107"/>
  <c r="N11" i="107"/>
  <c r="N10" i="107"/>
  <c r="N9" i="107"/>
  <c r="N8" i="107"/>
  <c r="N7" i="107"/>
  <c r="N6" i="107"/>
  <c r="N5" i="107"/>
  <c r="N4" i="107"/>
  <c r="N3" i="107"/>
  <c r="M8" i="99" l="1"/>
  <c r="F17" i="70" s="1"/>
  <c r="J8" i="99"/>
  <c r="K5" i="99"/>
  <c r="U7" i="99"/>
  <c r="V7" i="99" s="1"/>
  <c r="T7" i="99"/>
  <c r="V5" i="99"/>
  <c r="V8" i="99" s="1"/>
  <c r="J17" i="70" s="1"/>
  <c r="T6" i="99"/>
  <c r="T8" i="99" s="1"/>
  <c r="S8" i="99"/>
  <c r="K8" i="99" l="1"/>
  <c r="L5" i="99"/>
  <c r="L8" i="99" s="1"/>
  <c r="D17" i="70" s="1"/>
  <c r="U8" i="99"/>
  <c r="V9" i="99" l="1"/>
  <c r="N18" i="108" l="1"/>
  <c r="N17" i="108"/>
  <c r="N16" i="108"/>
  <c r="N15" i="108"/>
  <c r="N14" i="108"/>
  <c r="N13" i="108"/>
  <c r="N12" i="108"/>
  <c r="N11" i="108"/>
  <c r="N10" i="108"/>
  <c r="N9" i="108"/>
  <c r="N8" i="108"/>
  <c r="N7" i="108"/>
  <c r="N6" i="108"/>
  <c r="N5" i="108"/>
  <c r="N4" i="108"/>
  <c r="N3" i="108"/>
  <c r="N4" i="101"/>
  <c r="N3" i="101"/>
  <c r="M11" i="92"/>
  <c r="M10" i="92"/>
  <c r="M9" i="92"/>
  <c r="M8" i="92"/>
  <c r="M7" i="92"/>
  <c r="M6" i="92"/>
  <c r="M5" i="92"/>
  <c r="F33" i="70"/>
  <c r="R7" i="97"/>
  <c r="S7" i="97" s="1"/>
  <c r="U7" i="97" s="1"/>
  <c r="V7" i="97" s="1"/>
  <c r="M7" i="97"/>
  <c r="I7" i="97"/>
  <c r="J7" i="97" s="1"/>
  <c r="K7" i="97" s="1"/>
  <c r="L7" i="97" s="1"/>
  <c r="R6" i="97"/>
  <c r="M6" i="97"/>
  <c r="I6" i="97"/>
  <c r="J6" i="97" s="1"/>
  <c r="K6" i="97" s="1"/>
  <c r="L6" i="97" s="1"/>
  <c r="S5" i="97"/>
  <c r="T5" i="97" s="1"/>
  <c r="R5" i="97"/>
  <c r="M5" i="97"/>
  <c r="M8" i="97" s="1"/>
  <c r="I5" i="97"/>
  <c r="J5" i="97" s="1"/>
  <c r="M7" i="94"/>
  <c r="M6" i="94"/>
  <c r="M5" i="94"/>
  <c r="K3" i="78"/>
  <c r="U3" i="78"/>
  <c r="W3" i="78" s="1"/>
  <c r="U4" i="78"/>
  <c r="W4" i="78" s="1"/>
  <c r="U5" i="78"/>
  <c r="W5" i="78" s="1"/>
  <c r="U6" i="78"/>
  <c r="W6" i="78" s="1"/>
  <c r="U7" i="78"/>
  <c r="W7" i="78" s="1"/>
  <c r="U8" i="78"/>
  <c r="W8" i="78" s="1"/>
  <c r="M3" i="82"/>
  <c r="S8" i="72"/>
  <c r="S7" i="72"/>
  <c r="S6" i="72"/>
  <c r="S5" i="72"/>
  <c r="S4" i="72"/>
  <c r="S3" i="72"/>
  <c r="M8" i="72"/>
  <c r="M7" i="72"/>
  <c r="M6" i="72"/>
  <c r="M5" i="72"/>
  <c r="M4" i="72"/>
  <c r="M3" i="72"/>
  <c r="V27" i="68"/>
  <c r="U27" i="68"/>
  <c r="V26" i="68"/>
  <c r="U26" i="68"/>
  <c r="V25" i="68"/>
  <c r="U25" i="68"/>
  <c r="V24" i="68"/>
  <c r="X24" i="68" s="1"/>
  <c r="U24" i="68"/>
  <c r="V23" i="68"/>
  <c r="X23" i="68" s="1"/>
  <c r="U23" i="68"/>
  <c r="V22" i="68"/>
  <c r="U22" i="68"/>
  <c r="V21" i="68"/>
  <c r="U21" i="68"/>
  <c r="V20" i="68"/>
  <c r="U20" i="68"/>
  <c r="V19" i="68"/>
  <c r="U19" i="68"/>
  <c r="V18" i="68"/>
  <c r="U18" i="68"/>
  <c r="V17" i="68"/>
  <c r="U17" i="68"/>
  <c r="V16" i="68"/>
  <c r="U16" i="68"/>
  <c r="V15" i="68"/>
  <c r="U15" i="68"/>
  <c r="V14" i="68"/>
  <c r="U14" i="68"/>
  <c r="V13" i="68"/>
  <c r="U13" i="68"/>
  <c r="V12" i="68"/>
  <c r="U12" i="68"/>
  <c r="V11" i="68"/>
  <c r="U11" i="68"/>
  <c r="V10" i="68"/>
  <c r="U10" i="68"/>
  <c r="V9" i="68"/>
  <c r="U9" i="68"/>
  <c r="V8" i="68"/>
  <c r="U8" i="68"/>
  <c r="V7" i="68"/>
  <c r="U7" i="68"/>
  <c r="V6" i="68"/>
  <c r="U6" i="68"/>
  <c r="V5" i="68"/>
  <c r="U5" i="68"/>
  <c r="V4" i="68"/>
  <c r="U4" i="68"/>
  <c r="V3" i="68"/>
  <c r="U3" i="68"/>
  <c r="O17" i="68"/>
  <c r="O15" i="68"/>
  <c r="O12" i="68"/>
  <c r="O27" i="68"/>
  <c r="O26" i="68"/>
  <c r="O25" i="68"/>
  <c r="O22" i="68"/>
  <c r="O19" i="68"/>
  <c r="O9" i="68"/>
  <c r="O6" i="68"/>
  <c r="O3" i="68"/>
  <c r="W24" i="68"/>
  <c r="W23" i="68"/>
  <c r="W22" i="68"/>
  <c r="X22" i="68"/>
  <c r="K22" i="68"/>
  <c r="L22" i="68" s="1"/>
  <c r="M22" i="68" s="1"/>
  <c r="N22" i="68" s="1"/>
  <c r="R8" i="97" l="1"/>
  <c r="L3" i="78"/>
  <c r="K5" i="97"/>
  <c r="J8" i="97"/>
  <c r="S6" i="97"/>
  <c r="T7" i="97"/>
  <c r="S8" i="97"/>
  <c r="U5" i="97"/>
  <c r="M3" i="78" l="1"/>
  <c r="V5" i="97"/>
  <c r="U6" i="97"/>
  <c r="V6" i="97" s="1"/>
  <c r="T6" i="97"/>
  <c r="T8" i="97" s="1"/>
  <c r="K8" i="97"/>
  <c r="L5" i="97"/>
  <c r="L8" i="97" s="1"/>
  <c r="D33" i="70" s="1"/>
  <c r="U8" i="97" l="1"/>
  <c r="V8" i="97"/>
  <c r="J33" i="70" s="1"/>
  <c r="T23" i="6" l="1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T3" i="6"/>
  <c r="F24" i="6"/>
  <c r="G24" i="6"/>
  <c r="E24" i="6"/>
  <c r="AB3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N5" i="6"/>
  <c r="O5" i="6"/>
  <c r="P5" i="6"/>
  <c r="N6" i="6"/>
  <c r="O6" i="6"/>
  <c r="P6" i="6"/>
  <c r="N7" i="6"/>
  <c r="Q7" i="6" s="1"/>
  <c r="O7" i="6"/>
  <c r="P7" i="6"/>
  <c r="O8" i="6"/>
  <c r="P8" i="6"/>
  <c r="N10" i="6"/>
  <c r="O10" i="6"/>
  <c r="P10" i="6"/>
  <c r="N11" i="6"/>
  <c r="O11" i="6"/>
  <c r="P11" i="6"/>
  <c r="N14" i="6"/>
  <c r="O14" i="6"/>
  <c r="P14" i="6"/>
  <c r="N17" i="6"/>
  <c r="N23" i="6"/>
  <c r="O23" i="6"/>
  <c r="P23" i="6"/>
  <c r="O3" i="6"/>
  <c r="P3" i="6"/>
  <c r="N3" i="6"/>
  <c r="AD3" i="6" l="1"/>
  <c r="AE3" i="6" s="1"/>
  <c r="AC3" i="6"/>
  <c r="T24" i="6"/>
  <c r="F19" i="70" s="1"/>
  <c r="Q5" i="6"/>
  <c r="Q8" i="6"/>
  <c r="Q9" i="6"/>
  <c r="Q18" i="6"/>
  <c r="Q10" i="6"/>
  <c r="Q23" i="6"/>
  <c r="Q15" i="6"/>
  <c r="Q20" i="6"/>
  <c r="Q12" i="6"/>
  <c r="Q22" i="6"/>
  <c r="Q19" i="6"/>
  <c r="Q16" i="6"/>
  <c r="Q14" i="6"/>
  <c r="Q11" i="6"/>
  <c r="Q17" i="6"/>
  <c r="Q21" i="6"/>
  <c r="Q13" i="6"/>
  <c r="Q6" i="6"/>
  <c r="Q3" i="6"/>
  <c r="Q4" i="6" l="1"/>
  <c r="Q24" i="6" s="1"/>
  <c r="R3" i="6"/>
  <c r="S3" i="6" l="1"/>
  <c r="R4" i="6"/>
  <c r="S4" i="6" s="1"/>
  <c r="R20" i="6"/>
  <c r="S20" i="6" s="1"/>
  <c r="R10" i="6"/>
  <c r="S10" i="6" s="1"/>
  <c r="R15" i="6"/>
  <c r="S15" i="6" s="1"/>
  <c r="R7" i="6"/>
  <c r="S7" i="6" s="1"/>
  <c r="R17" i="6"/>
  <c r="S17" i="6" s="1"/>
  <c r="R13" i="6"/>
  <c r="S13" i="6" s="1"/>
  <c r="R5" i="6"/>
  <c r="S5" i="6" s="1"/>
  <c r="R11" i="6"/>
  <c r="S11" i="6" s="1"/>
  <c r="R18" i="6"/>
  <c r="S18" i="6" s="1"/>
  <c r="R22" i="6"/>
  <c r="S22" i="6" s="1"/>
  <c r="R9" i="6"/>
  <c r="S9" i="6" s="1"/>
  <c r="R14" i="6"/>
  <c r="S14" i="6" s="1"/>
  <c r="R6" i="6"/>
  <c r="S6" i="6" s="1"/>
  <c r="R19" i="6"/>
  <c r="S19" i="6" s="1"/>
  <c r="R8" i="6"/>
  <c r="S8" i="6" s="1"/>
  <c r="R21" i="6"/>
  <c r="S21" i="6" s="1"/>
  <c r="R16" i="6"/>
  <c r="S16" i="6" s="1"/>
  <c r="R12" i="6"/>
  <c r="S12" i="6" s="1"/>
  <c r="L45" i="70" l="1"/>
  <c r="M45" i="70"/>
  <c r="E45" i="70"/>
  <c r="N45" i="70"/>
  <c r="V45" i="70"/>
  <c r="U45" i="70"/>
  <c r="T45" i="70"/>
  <c r="R45" i="70"/>
  <c r="P45" i="70"/>
  <c r="O45" i="70"/>
  <c r="H3" i="106" l="1"/>
  <c r="T3" i="82"/>
  <c r="U22" i="82" s="1"/>
  <c r="S22" i="82"/>
  <c r="T22" i="82" l="1"/>
  <c r="T3" i="72"/>
  <c r="X4" i="68"/>
  <c r="W4" i="68"/>
  <c r="W3" i="68"/>
  <c r="X3" i="68"/>
  <c r="K3" i="68"/>
  <c r="L3" i="68" l="1"/>
  <c r="K3" i="107"/>
  <c r="K3" i="108"/>
  <c r="L3" i="107" l="1"/>
  <c r="M3" i="107" s="1"/>
  <c r="T5" i="101"/>
  <c r="U3" i="108"/>
  <c r="V3" i="108" s="1"/>
  <c r="J6" i="70" l="1"/>
  <c r="K41" i="70"/>
  <c r="L3" i="108"/>
  <c r="M3" i="108" s="1"/>
  <c r="J3" i="82" l="1"/>
  <c r="K3" i="82" l="1"/>
  <c r="L3" i="82" s="1"/>
  <c r="K4" i="101"/>
  <c r="K3" i="101"/>
  <c r="U4" i="101"/>
  <c r="V4" i="101" s="1"/>
  <c r="L4" i="101" l="1"/>
  <c r="M4" i="101" s="1"/>
  <c r="M5" i="101" s="1"/>
  <c r="L3" i="101"/>
  <c r="M3" i="101" s="1"/>
  <c r="U3" i="101"/>
  <c r="V3" i="101" s="1"/>
  <c r="D16" i="70"/>
  <c r="K14" i="111"/>
  <c r="K13" i="111"/>
  <c r="K12" i="111"/>
  <c r="K11" i="111"/>
  <c r="K10" i="111"/>
  <c r="K9" i="111"/>
  <c r="K8" i="111"/>
  <c r="K7" i="111"/>
  <c r="K6" i="111"/>
  <c r="K5" i="111"/>
  <c r="K4" i="111"/>
  <c r="U14" i="111"/>
  <c r="U13" i="111"/>
  <c r="U12" i="111"/>
  <c r="U11" i="111"/>
  <c r="U10" i="111"/>
  <c r="U9" i="111"/>
  <c r="U8" i="111"/>
  <c r="U7" i="111"/>
  <c r="U6" i="111"/>
  <c r="U5" i="111"/>
  <c r="U4" i="111"/>
  <c r="K3" i="111"/>
  <c r="U3" i="111"/>
  <c r="V3" i="111" s="1"/>
  <c r="D14" i="70"/>
  <c r="H8" i="106"/>
  <c r="J16" i="70" s="1"/>
  <c r="H7" i="106"/>
  <c r="U60" i="110"/>
  <c r="W60" i="110" s="1"/>
  <c r="U59" i="110"/>
  <c r="W59" i="110" s="1"/>
  <c r="U58" i="110"/>
  <c r="W58" i="110" s="1"/>
  <c r="U57" i="110"/>
  <c r="W57" i="110" s="1"/>
  <c r="U56" i="110"/>
  <c r="W56" i="110" s="1"/>
  <c r="U55" i="110"/>
  <c r="W55" i="110" s="1"/>
  <c r="U54" i="110"/>
  <c r="W54" i="110" s="1"/>
  <c r="U53" i="110"/>
  <c r="W53" i="110" s="1"/>
  <c r="U52" i="110"/>
  <c r="W52" i="110" s="1"/>
  <c r="U51" i="110"/>
  <c r="W51" i="110" s="1"/>
  <c r="U50" i="110"/>
  <c r="W50" i="110" s="1"/>
  <c r="U49" i="110"/>
  <c r="W49" i="110" s="1"/>
  <c r="U48" i="110"/>
  <c r="W48" i="110" s="1"/>
  <c r="U47" i="110"/>
  <c r="W47" i="110" s="1"/>
  <c r="U46" i="110"/>
  <c r="W46" i="110" s="1"/>
  <c r="K60" i="110"/>
  <c r="K59" i="110"/>
  <c r="K58" i="110"/>
  <c r="K57" i="110"/>
  <c r="K56" i="110"/>
  <c r="K55" i="110"/>
  <c r="K54" i="110"/>
  <c r="K53" i="110"/>
  <c r="K52" i="110"/>
  <c r="K51" i="110"/>
  <c r="K50" i="110"/>
  <c r="K49" i="110"/>
  <c r="K48" i="110"/>
  <c r="K47" i="110"/>
  <c r="K46" i="110"/>
  <c r="K45" i="110"/>
  <c r="K44" i="110"/>
  <c r="K43" i="110"/>
  <c r="K42" i="110"/>
  <c r="K41" i="110"/>
  <c r="K40" i="110"/>
  <c r="K39" i="110"/>
  <c r="K38" i="110"/>
  <c r="K37" i="110"/>
  <c r="K36" i="110"/>
  <c r="K35" i="110"/>
  <c r="K34" i="110"/>
  <c r="K33" i="110"/>
  <c r="K32" i="110"/>
  <c r="K31" i="110"/>
  <c r="K30" i="110"/>
  <c r="K29" i="110"/>
  <c r="K28" i="110"/>
  <c r="K27" i="110"/>
  <c r="K26" i="110"/>
  <c r="K25" i="110"/>
  <c r="K24" i="110"/>
  <c r="K23" i="110"/>
  <c r="K22" i="110"/>
  <c r="K21" i="110"/>
  <c r="K20" i="110"/>
  <c r="K19" i="110"/>
  <c r="K18" i="110"/>
  <c r="K17" i="110"/>
  <c r="K16" i="110"/>
  <c r="K15" i="110"/>
  <c r="K14" i="110"/>
  <c r="K13" i="110"/>
  <c r="K12" i="110"/>
  <c r="K11" i="110"/>
  <c r="K10" i="110"/>
  <c r="K9" i="110"/>
  <c r="K8" i="110"/>
  <c r="K7" i="110"/>
  <c r="K6" i="110"/>
  <c r="K5" i="110"/>
  <c r="K4" i="110"/>
  <c r="U45" i="110"/>
  <c r="U44" i="110"/>
  <c r="U43" i="110"/>
  <c r="U42" i="110"/>
  <c r="U41" i="110"/>
  <c r="U40" i="110"/>
  <c r="U39" i="110"/>
  <c r="U38" i="110"/>
  <c r="U37" i="110"/>
  <c r="U36" i="110"/>
  <c r="U35" i="110"/>
  <c r="U34" i="110"/>
  <c r="U33" i="110"/>
  <c r="U32" i="110"/>
  <c r="U31" i="110"/>
  <c r="U30" i="110"/>
  <c r="U29" i="110"/>
  <c r="U28" i="110"/>
  <c r="U27" i="110"/>
  <c r="U26" i="110"/>
  <c r="U25" i="110"/>
  <c r="U24" i="110"/>
  <c r="U23" i="110"/>
  <c r="U22" i="110"/>
  <c r="U21" i="110"/>
  <c r="U20" i="110"/>
  <c r="U19" i="110"/>
  <c r="U18" i="110"/>
  <c r="U17" i="110"/>
  <c r="U16" i="110"/>
  <c r="U15" i="110"/>
  <c r="U14" i="110"/>
  <c r="U13" i="110"/>
  <c r="U12" i="110"/>
  <c r="U11" i="110"/>
  <c r="U10" i="110"/>
  <c r="U9" i="110"/>
  <c r="U8" i="110"/>
  <c r="U7" i="110"/>
  <c r="U6" i="110"/>
  <c r="U5" i="110"/>
  <c r="U4" i="110"/>
  <c r="U3" i="110"/>
  <c r="K3" i="110"/>
  <c r="D39" i="70" l="1"/>
  <c r="W5" i="110"/>
  <c r="X5" i="110" s="1"/>
  <c r="V5" i="110"/>
  <c r="W13" i="110"/>
  <c r="X13" i="110" s="1"/>
  <c r="V13" i="110"/>
  <c r="W38" i="110"/>
  <c r="X38" i="110" s="1"/>
  <c r="V38" i="110"/>
  <c r="W23" i="110"/>
  <c r="X23" i="110" s="1"/>
  <c r="V23" i="110"/>
  <c r="W8" i="110"/>
  <c r="X8" i="110" s="1"/>
  <c r="V8" i="110"/>
  <c r="W16" i="110"/>
  <c r="X16" i="110" s="1"/>
  <c r="V16" i="110"/>
  <c r="W24" i="110"/>
  <c r="X24" i="110" s="1"/>
  <c r="V24" i="110"/>
  <c r="W32" i="110"/>
  <c r="X32" i="110" s="1"/>
  <c r="V32" i="110"/>
  <c r="W40" i="110"/>
  <c r="X40" i="110" s="1"/>
  <c r="V40" i="110"/>
  <c r="W29" i="110"/>
  <c r="X29" i="110" s="1"/>
  <c r="V29" i="110"/>
  <c r="W22" i="110"/>
  <c r="X22" i="110" s="1"/>
  <c r="V22" i="110"/>
  <c r="W15" i="110"/>
  <c r="X15" i="110" s="1"/>
  <c r="V15" i="110"/>
  <c r="W9" i="110"/>
  <c r="X9" i="110" s="1"/>
  <c r="V9" i="110"/>
  <c r="W17" i="110"/>
  <c r="X17" i="110" s="1"/>
  <c r="V17" i="110"/>
  <c r="W25" i="110"/>
  <c r="X25" i="110" s="1"/>
  <c r="V25" i="110"/>
  <c r="W33" i="110"/>
  <c r="X33" i="110" s="1"/>
  <c r="V33" i="110"/>
  <c r="W41" i="110"/>
  <c r="X41" i="110" s="1"/>
  <c r="V41" i="110"/>
  <c r="W37" i="110"/>
  <c r="X37" i="110" s="1"/>
  <c r="V37" i="110"/>
  <c r="W14" i="110"/>
  <c r="X14" i="110" s="1"/>
  <c r="V14" i="110"/>
  <c r="W31" i="110"/>
  <c r="X31" i="110" s="1"/>
  <c r="V31" i="110"/>
  <c r="W10" i="110"/>
  <c r="X10" i="110" s="1"/>
  <c r="V10" i="110"/>
  <c r="W18" i="110"/>
  <c r="X18" i="110" s="1"/>
  <c r="V18" i="110"/>
  <c r="W26" i="110"/>
  <c r="X26" i="110" s="1"/>
  <c r="V26" i="110"/>
  <c r="W34" i="110"/>
  <c r="X34" i="110" s="1"/>
  <c r="V34" i="110"/>
  <c r="W42" i="110"/>
  <c r="X42" i="110" s="1"/>
  <c r="V42" i="110"/>
  <c r="W21" i="110"/>
  <c r="X21" i="110" s="1"/>
  <c r="V21" i="110"/>
  <c r="W30" i="110"/>
  <c r="X30" i="110" s="1"/>
  <c r="V30" i="110"/>
  <c r="W3" i="110"/>
  <c r="X3" i="110" s="1"/>
  <c r="X61" i="110" s="1"/>
  <c r="J13" i="70" s="1"/>
  <c r="V3" i="110"/>
  <c r="W11" i="110"/>
  <c r="X11" i="110" s="1"/>
  <c r="V11" i="110"/>
  <c r="W19" i="110"/>
  <c r="X19" i="110" s="1"/>
  <c r="V19" i="110"/>
  <c r="W27" i="110"/>
  <c r="X27" i="110" s="1"/>
  <c r="V27" i="110"/>
  <c r="W35" i="110"/>
  <c r="X35" i="110" s="1"/>
  <c r="V35" i="110"/>
  <c r="W43" i="110"/>
  <c r="X43" i="110" s="1"/>
  <c r="V43" i="110"/>
  <c r="W45" i="110"/>
  <c r="X45" i="110" s="1"/>
  <c r="V45" i="110"/>
  <c r="W6" i="110"/>
  <c r="X6" i="110" s="1"/>
  <c r="V6" i="110"/>
  <c r="W7" i="110"/>
  <c r="X7" i="110" s="1"/>
  <c r="V7" i="110"/>
  <c r="W39" i="110"/>
  <c r="X39" i="110" s="1"/>
  <c r="V39" i="110"/>
  <c r="W4" i="110"/>
  <c r="X4" i="110" s="1"/>
  <c r="V4" i="110"/>
  <c r="W12" i="110"/>
  <c r="X12" i="110" s="1"/>
  <c r="V12" i="110"/>
  <c r="W20" i="110"/>
  <c r="X20" i="110" s="1"/>
  <c r="V20" i="110"/>
  <c r="W28" i="110"/>
  <c r="X28" i="110" s="1"/>
  <c r="V28" i="110"/>
  <c r="W36" i="110"/>
  <c r="X36" i="110" s="1"/>
  <c r="V36" i="110"/>
  <c r="W44" i="110"/>
  <c r="X44" i="110" s="1"/>
  <c r="V44" i="110"/>
  <c r="J14" i="70"/>
  <c r="W8" i="111"/>
  <c r="X8" i="111" s="1"/>
  <c r="V8" i="111"/>
  <c r="W10" i="111"/>
  <c r="X10" i="111" s="1"/>
  <c r="V10" i="111"/>
  <c r="W11" i="111"/>
  <c r="X11" i="111" s="1"/>
  <c r="V11" i="111"/>
  <c r="W4" i="111"/>
  <c r="X4" i="111" s="1"/>
  <c r="V4" i="111"/>
  <c r="W12" i="111"/>
  <c r="X12" i="111" s="1"/>
  <c r="V12" i="111"/>
  <c r="W7" i="111"/>
  <c r="X7" i="111" s="1"/>
  <c r="V7" i="111"/>
  <c r="W9" i="111"/>
  <c r="X9" i="111" s="1"/>
  <c r="V9" i="111"/>
  <c r="W5" i="111"/>
  <c r="X5" i="111" s="1"/>
  <c r="V5" i="111"/>
  <c r="W13" i="111"/>
  <c r="X13" i="111" s="1"/>
  <c r="V13" i="111"/>
  <c r="W6" i="111"/>
  <c r="X6" i="111" s="1"/>
  <c r="V6" i="111"/>
  <c r="W14" i="111"/>
  <c r="X14" i="111" s="1"/>
  <c r="V14" i="111"/>
  <c r="L4" i="111"/>
  <c r="M4" i="111" s="1"/>
  <c r="L5" i="111"/>
  <c r="M5" i="111" s="1"/>
  <c r="L13" i="111"/>
  <c r="M13" i="111" s="1"/>
  <c r="L12" i="111"/>
  <c r="M12" i="111" s="1"/>
  <c r="L6" i="111"/>
  <c r="M6" i="111" s="1"/>
  <c r="L14" i="111"/>
  <c r="M14" i="111" s="1"/>
  <c r="L7" i="111"/>
  <c r="M7" i="111" s="1"/>
  <c r="L3" i="111"/>
  <c r="M3" i="111" s="1"/>
  <c r="L8" i="111"/>
  <c r="M8" i="111" s="1"/>
  <c r="L9" i="111"/>
  <c r="M9" i="111" s="1"/>
  <c r="L10" i="111"/>
  <c r="M10" i="111" s="1"/>
  <c r="L11" i="111"/>
  <c r="M11" i="111" s="1"/>
  <c r="L6" i="110"/>
  <c r="M6" i="110" s="1"/>
  <c r="L38" i="110"/>
  <c r="M38" i="110" s="1"/>
  <c r="L23" i="110"/>
  <c r="M23" i="110" s="1"/>
  <c r="L3" i="110"/>
  <c r="L8" i="110"/>
  <c r="M8" i="110" s="1"/>
  <c r="L16" i="110"/>
  <c r="M16" i="110" s="1"/>
  <c r="L24" i="110"/>
  <c r="M24" i="110" s="1"/>
  <c r="L32" i="110"/>
  <c r="M32" i="110" s="1"/>
  <c r="L40" i="110"/>
  <c r="M40" i="110" s="1"/>
  <c r="L48" i="110"/>
  <c r="M48" i="110" s="1"/>
  <c r="L56" i="110"/>
  <c r="M56" i="110" s="1"/>
  <c r="L14" i="110"/>
  <c r="M14" i="110" s="1"/>
  <c r="L54" i="110"/>
  <c r="M54" i="110" s="1"/>
  <c r="L7" i="110"/>
  <c r="M7" i="110" s="1"/>
  <c r="L47" i="110"/>
  <c r="M47" i="110" s="1"/>
  <c r="L9" i="110"/>
  <c r="M9" i="110" s="1"/>
  <c r="L17" i="110"/>
  <c r="M17" i="110" s="1"/>
  <c r="L25" i="110"/>
  <c r="M25" i="110" s="1"/>
  <c r="L33" i="110"/>
  <c r="M33" i="110" s="1"/>
  <c r="L41" i="110"/>
  <c r="M41" i="110" s="1"/>
  <c r="L49" i="110"/>
  <c r="M49" i="110" s="1"/>
  <c r="L57" i="110"/>
  <c r="M57" i="110" s="1"/>
  <c r="L22" i="110"/>
  <c r="M22" i="110" s="1"/>
  <c r="L31" i="110"/>
  <c r="M31" i="110" s="1"/>
  <c r="L10" i="110"/>
  <c r="M10" i="110" s="1"/>
  <c r="L18" i="110"/>
  <c r="M18" i="110" s="1"/>
  <c r="L26" i="110"/>
  <c r="M26" i="110" s="1"/>
  <c r="L34" i="110"/>
  <c r="M34" i="110" s="1"/>
  <c r="L42" i="110"/>
  <c r="M42" i="110" s="1"/>
  <c r="L50" i="110"/>
  <c r="M50" i="110" s="1"/>
  <c r="L58" i="110"/>
  <c r="M58" i="110" s="1"/>
  <c r="L30" i="110"/>
  <c r="M30" i="110" s="1"/>
  <c r="L39" i="110"/>
  <c r="M39" i="110" s="1"/>
  <c r="L11" i="110"/>
  <c r="M11" i="110" s="1"/>
  <c r="L19" i="110"/>
  <c r="M19" i="110" s="1"/>
  <c r="L27" i="110"/>
  <c r="M27" i="110" s="1"/>
  <c r="L35" i="110"/>
  <c r="M35" i="110" s="1"/>
  <c r="L43" i="110"/>
  <c r="M43" i="110" s="1"/>
  <c r="L51" i="110"/>
  <c r="M51" i="110" s="1"/>
  <c r="L59" i="110"/>
  <c r="M59" i="110" s="1"/>
  <c r="L46" i="110"/>
  <c r="M46" i="110" s="1"/>
  <c r="L4" i="110"/>
  <c r="M4" i="110" s="1"/>
  <c r="L12" i="110"/>
  <c r="M12" i="110" s="1"/>
  <c r="L20" i="110"/>
  <c r="M20" i="110" s="1"/>
  <c r="L28" i="110"/>
  <c r="M28" i="110" s="1"/>
  <c r="L36" i="110"/>
  <c r="M36" i="110" s="1"/>
  <c r="L44" i="110"/>
  <c r="M44" i="110" s="1"/>
  <c r="L52" i="110"/>
  <c r="M52" i="110" s="1"/>
  <c r="L60" i="110"/>
  <c r="M60" i="110" s="1"/>
  <c r="L15" i="110"/>
  <c r="M15" i="110" s="1"/>
  <c r="L55" i="110"/>
  <c r="M55" i="110" s="1"/>
  <c r="L5" i="110"/>
  <c r="M5" i="110" s="1"/>
  <c r="L13" i="110"/>
  <c r="M13" i="110" s="1"/>
  <c r="L21" i="110"/>
  <c r="M21" i="110" s="1"/>
  <c r="L29" i="110"/>
  <c r="M29" i="110" s="1"/>
  <c r="L37" i="110"/>
  <c r="M37" i="110" s="1"/>
  <c r="L45" i="110"/>
  <c r="M45" i="110" s="1"/>
  <c r="L53" i="110"/>
  <c r="M53" i="110" s="1"/>
  <c r="L5" i="101"/>
  <c r="N5" i="101"/>
  <c r="F39" i="70" s="1"/>
  <c r="U5" i="101"/>
  <c r="V5" i="101"/>
  <c r="V6" i="101" s="1"/>
  <c r="U15" i="111"/>
  <c r="N15" i="111"/>
  <c r="F15" i="70" s="1"/>
  <c r="W3" i="111"/>
  <c r="X3" i="111" s="1"/>
  <c r="U61" i="110"/>
  <c r="N61" i="110"/>
  <c r="F13" i="70" s="1"/>
  <c r="U5" i="108"/>
  <c r="K5" i="108"/>
  <c r="F40" i="70" l="1"/>
  <c r="M15" i="111"/>
  <c r="D15" i="70" s="1"/>
  <c r="F16" i="70" s="1"/>
  <c r="W61" i="110"/>
  <c r="W5" i="108"/>
  <c r="X5" i="108" s="1"/>
  <c r="V5" i="108"/>
  <c r="L15" i="111"/>
  <c r="L61" i="110"/>
  <c r="M3" i="110"/>
  <c r="M61" i="110" s="1"/>
  <c r="L5" i="108"/>
  <c r="M5" i="108" s="1"/>
  <c r="J39" i="70"/>
  <c r="V15" i="111"/>
  <c r="X15" i="111"/>
  <c r="W15" i="111"/>
  <c r="V61" i="110"/>
  <c r="X16" i="111" l="1"/>
  <c r="X62" i="110"/>
  <c r="D13" i="70"/>
  <c r="F14" i="70" s="1"/>
  <c r="J15" i="70"/>
  <c r="U3" i="107" l="1"/>
  <c r="V3" i="107" s="1"/>
  <c r="U18" i="108"/>
  <c r="V18" i="108" s="1"/>
  <c r="U17" i="108"/>
  <c r="V17" i="108" s="1"/>
  <c r="U16" i="108"/>
  <c r="V16" i="108" s="1"/>
  <c r="U15" i="108"/>
  <c r="V15" i="108" s="1"/>
  <c r="U4" i="108"/>
  <c r="V4" i="108" s="1"/>
  <c r="D10" i="70" l="1"/>
  <c r="H5" i="106"/>
  <c r="K10" i="109"/>
  <c r="L10" i="109" s="1"/>
  <c r="M10" i="109" s="1"/>
  <c r="K9" i="109"/>
  <c r="L9" i="109" s="1"/>
  <c r="M9" i="109" s="1"/>
  <c r="K8" i="109"/>
  <c r="L8" i="109" s="1"/>
  <c r="M8" i="109" s="1"/>
  <c r="K7" i="109"/>
  <c r="L7" i="109" s="1"/>
  <c r="M7" i="109" s="1"/>
  <c r="K6" i="109"/>
  <c r="L6" i="109" s="1"/>
  <c r="M6" i="109" s="1"/>
  <c r="K5" i="109"/>
  <c r="L5" i="109" s="1"/>
  <c r="M5" i="109" s="1"/>
  <c r="K4" i="109"/>
  <c r="K3" i="109"/>
  <c r="U9" i="109"/>
  <c r="V9" i="109" s="1"/>
  <c r="U8" i="109"/>
  <c r="U7" i="109"/>
  <c r="V7" i="109" s="1"/>
  <c r="U6" i="109"/>
  <c r="U10" i="109"/>
  <c r="U5" i="109"/>
  <c r="V5" i="109" s="1"/>
  <c r="U4" i="109"/>
  <c r="L4" i="109"/>
  <c r="M4" i="109" s="1"/>
  <c r="U3" i="109"/>
  <c r="V3" i="109" s="1"/>
  <c r="W6" i="109" l="1"/>
  <c r="X6" i="109" s="1"/>
  <c r="V6" i="109"/>
  <c r="W10" i="109"/>
  <c r="X10" i="109" s="1"/>
  <c r="V10" i="109"/>
  <c r="W8" i="109"/>
  <c r="X8" i="109" s="1"/>
  <c r="V8" i="109"/>
  <c r="W4" i="109"/>
  <c r="X4" i="109" s="1"/>
  <c r="V4" i="109"/>
  <c r="L3" i="109"/>
  <c r="M3" i="109" s="1"/>
  <c r="W7" i="109"/>
  <c r="X7" i="109" s="1"/>
  <c r="W9" i="109"/>
  <c r="X9" i="109" s="1"/>
  <c r="W5" i="109"/>
  <c r="X5" i="109" s="1"/>
  <c r="U11" i="109"/>
  <c r="W3" i="109"/>
  <c r="X3" i="109" s="1"/>
  <c r="K18" i="108"/>
  <c r="K17" i="108"/>
  <c r="K16" i="108"/>
  <c r="K15" i="108"/>
  <c r="K14" i="108"/>
  <c r="K13" i="108"/>
  <c r="K12" i="108"/>
  <c r="K11" i="108"/>
  <c r="K10" i="108"/>
  <c r="K9" i="108"/>
  <c r="K8" i="108"/>
  <c r="K7" i="108"/>
  <c r="K6" i="108"/>
  <c r="K4" i="108"/>
  <c r="W18" i="108"/>
  <c r="X18" i="108" s="1"/>
  <c r="W16" i="108"/>
  <c r="X16" i="108" s="1"/>
  <c r="W15" i="108"/>
  <c r="X15" i="108" s="1"/>
  <c r="W4" i="108"/>
  <c r="X4" i="108" s="1"/>
  <c r="W17" i="108"/>
  <c r="X17" i="108" s="1"/>
  <c r="U14" i="108"/>
  <c r="U13" i="108"/>
  <c r="U12" i="108"/>
  <c r="U11" i="108"/>
  <c r="U10" i="108"/>
  <c r="U9" i="108"/>
  <c r="U8" i="108"/>
  <c r="U7" i="108"/>
  <c r="U6" i="108"/>
  <c r="D6" i="70"/>
  <c r="W10" i="108" l="1"/>
  <c r="X10" i="108" s="1"/>
  <c r="V10" i="108"/>
  <c r="W11" i="108"/>
  <c r="X11" i="108" s="1"/>
  <c r="V11" i="108"/>
  <c r="W6" i="108"/>
  <c r="X6" i="108" s="1"/>
  <c r="V6" i="108"/>
  <c r="W7" i="108"/>
  <c r="X7" i="108" s="1"/>
  <c r="V7" i="108"/>
  <c r="W12" i="108"/>
  <c r="X12" i="108" s="1"/>
  <c r="V12" i="108"/>
  <c r="W14" i="108"/>
  <c r="X14" i="108" s="1"/>
  <c r="V14" i="108"/>
  <c r="W8" i="108"/>
  <c r="X8" i="108" s="1"/>
  <c r="V8" i="108"/>
  <c r="W9" i="108"/>
  <c r="X9" i="108" s="1"/>
  <c r="V9" i="108"/>
  <c r="W13" i="108"/>
  <c r="X13" i="108" s="1"/>
  <c r="V13" i="108"/>
  <c r="N11" i="109"/>
  <c r="F9" i="70" s="1"/>
  <c r="L11" i="109"/>
  <c r="L17" i="108"/>
  <c r="M17" i="108" s="1"/>
  <c r="X11" i="109"/>
  <c r="W11" i="109"/>
  <c r="V11" i="109"/>
  <c r="M11" i="109" l="1"/>
  <c r="J9" i="70"/>
  <c r="L18" i="108"/>
  <c r="M18" i="108" s="1"/>
  <c r="L16" i="108"/>
  <c r="M16" i="108" s="1"/>
  <c r="L15" i="108"/>
  <c r="M15" i="108" s="1"/>
  <c r="L14" i="108"/>
  <c r="M14" i="108" s="1"/>
  <c r="L13" i="108"/>
  <c r="M13" i="108" s="1"/>
  <c r="L12" i="108"/>
  <c r="M12" i="108" s="1"/>
  <c r="L11" i="108"/>
  <c r="M11" i="108" s="1"/>
  <c r="L10" i="108"/>
  <c r="M10" i="108" s="1"/>
  <c r="L9" i="108"/>
  <c r="M9" i="108" s="1"/>
  <c r="L8" i="108"/>
  <c r="M8" i="108" s="1"/>
  <c r="L7" i="108"/>
  <c r="M7" i="108" s="1"/>
  <c r="L6" i="108"/>
  <c r="M6" i="108" s="1"/>
  <c r="L4" i="108"/>
  <c r="M4" i="108" s="1"/>
  <c r="D8" i="70"/>
  <c r="U30" i="107"/>
  <c r="U29" i="107"/>
  <c r="U28" i="107"/>
  <c r="U27" i="107"/>
  <c r="U26" i="107"/>
  <c r="U25" i="107"/>
  <c r="U24" i="107"/>
  <c r="U23" i="107"/>
  <c r="U22" i="107"/>
  <c r="U21" i="107"/>
  <c r="U20" i="107"/>
  <c r="U19" i="107"/>
  <c r="U18" i="107"/>
  <c r="U17" i="107"/>
  <c r="U16" i="107"/>
  <c r="U15" i="107"/>
  <c r="U14" i="107"/>
  <c r="U13" i="107"/>
  <c r="U12" i="107"/>
  <c r="U11" i="107"/>
  <c r="U10" i="107"/>
  <c r="U9" i="107"/>
  <c r="U8" i="107"/>
  <c r="U7" i="107"/>
  <c r="U6" i="107"/>
  <c r="U5" i="107"/>
  <c r="U4" i="107"/>
  <c r="L27" i="107"/>
  <c r="M27" i="107" s="1"/>
  <c r="L26" i="107"/>
  <c r="M26" i="107" s="1"/>
  <c r="L25" i="107"/>
  <c r="M25" i="107" s="1"/>
  <c r="L22" i="107"/>
  <c r="M22" i="107" s="1"/>
  <c r="L21" i="107"/>
  <c r="M21" i="107" s="1"/>
  <c r="L19" i="107"/>
  <c r="M19" i="107" s="1"/>
  <c r="L18" i="107"/>
  <c r="M18" i="107" s="1"/>
  <c r="L17" i="107"/>
  <c r="M17" i="107" s="1"/>
  <c r="L16" i="107"/>
  <c r="M16" i="107" s="1"/>
  <c r="L15" i="107"/>
  <c r="M15" i="107" s="1"/>
  <c r="L14" i="107"/>
  <c r="M14" i="107" s="1"/>
  <c r="L13" i="107"/>
  <c r="M13" i="107" s="1"/>
  <c r="L12" i="107"/>
  <c r="M12" i="107" s="1"/>
  <c r="L11" i="107"/>
  <c r="M11" i="107" s="1"/>
  <c r="L10" i="107"/>
  <c r="M10" i="107" s="1"/>
  <c r="L9" i="107"/>
  <c r="M9" i="107" s="1"/>
  <c r="L20" i="107"/>
  <c r="M20" i="107" s="1"/>
  <c r="L29" i="107"/>
  <c r="M29" i="107" s="1"/>
  <c r="L28" i="107"/>
  <c r="M28" i="107" s="1"/>
  <c r="L24" i="107"/>
  <c r="M24" i="107" s="1"/>
  <c r="L23" i="107"/>
  <c r="M23" i="107" s="1"/>
  <c r="L5" i="107"/>
  <c r="M5" i="107" s="1"/>
  <c r="W25" i="107" l="1"/>
  <c r="X25" i="107" s="1"/>
  <c r="V25" i="107"/>
  <c r="W24" i="107"/>
  <c r="X24" i="107" s="1"/>
  <c r="V24" i="107"/>
  <c r="W9" i="107"/>
  <c r="X9" i="107" s="1"/>
  <c r="V9" i="107"/>
  <c r="W17" i="107"/>
  <c r="X17" i="107" s="1"/>
  <c r="V17" i="107"/>
  <c r="W10" i="107"/>
  <c r="X10" i="107" s="1"/>
  <c r="V10" i="107"/>
  <c r="W18" i="107"/>
  <c r="X18" i="107" s="1"/>
  <c r="V18" i="107"/>
  <c r="W26" i="107"/>
  <c r="X26" i="107" s="1"/>
  <c r="V26" i="107"/>
  <c r="W8" i="107"/>
  <c r="X8" i="107" s="1"/>
  <c r="V8" i="107"/>
  <c r="W19" i="107"/>
  <c r="X19" i="107" s="1"/>
  <c r="V19" i="107"/>
  <c r="W27" i="107"/>
  <c r="X27" i="107" s="1"/>
  <c r="V27" i="107"/>
  <c r="W23" i="107"/>
  <c r="X23" i="107" s="1"/>
  <c r="V23" i="107"/>
  <c r="W4" i="107"/>
  <c r="X4" i="107" s="1"/>
  <c r="V4" i="107"/>
  <c r="W12" i="107"/>
  <c r="X12" i="107" s="1"/>
  <c r="V12" i="107"/>
  <c r="W20" i="107"/>
  <c r="X20" i="107" s="1"/>
  <c r="V20" i="107"/>
  <c r="W7" i="107"/>
  <c r="X7" i="107" s="1"/>
  <c r="V7" i="107"/>
  <c r="W16" i="107"/>
  <c r="X16" i="107" s="1"/>
  <c r="V16" i="107"/>
  <c r="W5" i="107"/>
  <c r="X5" i="107" s="1"/>
  <c r="V5" i="107"/>
  <c r="W13" i="107"/>
  <c r="X13" i="107" s="1"/>
  <c r="V13" i="107"/>
  <c r="W21" i="107"/>
  <c r="X21" i="107" s="1"/>
  <c r="V21" i="107"/>
  <c r="W15" i="107"/>
  <c r="X15" i="107" s="1"/>
  <c r="V15" i="107"/>
  <c r="W11" i="107"/>
  <c r="X11" i="107" s="1"/>
  <c r="V11" i="107"/>
  <c r="W6" i="107"/>
  <c r="X6" i="107" s="1"/>
  <c r="V6" i="107"/>
  <c r="W14" i="107"/>
  <c r="X14" i="107" s="1"/>
  <c r="V14" i="107"/>
  <c r="W22" i="107"/>
  <c r="X22" i="107" s="1"/>
  <c r="V22" i="107"/>
  <c r="D9" i="70"/>
  <c r="F10" i="70" s="1"/>
  <c r="X12" i="109"/>
  <c r="W28" i="107"/>
  <c r="X28" i="107" s="1"/>
  <c r="V28" i="107"/>
  <c r="W29" i="107"/>
  <c r="X29" i="107" s="1"/>
  <c r="V29" i="107"/>
  <c r="W30" i="107"/>
  <c r="X30" i="107" s="1"/>
  <c r="V30" i="107"/>
  <c r="M19" i="108"/>
  <c r="U19" i="108"/>
  <c r="N19" i="108"/>
  <c r="F5" i="70" s="1"/>
  <c r="L19" i="108"/>
  <c r="W3" i="108"/>
  <c r="X3" i="108" s="1"/>
  <c r="W3" i="107"/>
  <c r="X3" i="107" s="1"/>
  <c r="D5" i="70" l="1"/>
  <c r="F6" i="70" s="1"/>
  <c r="V19" i="108"/>
  <c r="X19" i="108"/>
  <c r="J5" i="70" s="1"/>
  <c r="W19" i="108"/>
  <c r="H4" i="106"/>
  <c r="J8" i="70" s="1"/>
  <c r="I5" i="94"/>
  <c r="X20" i="108" l="1"/>
  <c r="L30" i="107" l="1"/>
  <c r="M30" i="107" s="1"/>
  <c r="L8" i="107"/>
  <c r="M8" i="107" s="1"/>
  <c r="L7" i="107"/>
  <c r="M7" i="107" s="1"/>
  <c r="L6" i="107"/>
  <c r="M6" i="107" s="1"/>
  <c r="L4" i="107"/>
  <c r="M4" i="107" s="1"/>
  <c r="W14" i="104"/>
  <c r="W10" i="104"/>
  <c r="V9" i="104"/>
  <c r="W9" i="104" s="1"/>
  <c r="V10" i="104"/>
  <c r="V11" i="104"/>
  <c r="W11" i="104" s="1"/>
  <c r="Y11" i="104" s="1"/>
  <c r="V12" i="104"/>
  <c r="W12" i="104" s="1"/>
  <c r="V13" i="104"/>
  <c r="W13" i="104" s="1"/>
  <c r="V14" i="104"/>
  <c r="W8" i="104"/>
  <c r="X8" i="104" s="1"/>
  <c r="W7" i="104"/>
  <c r="W6" i="104"/>
  <c r="X6" i="104" s="1"/>
  <c r="W5" i="104"/>
  <c r="W4" i="104"/>
  <c r="X4" i="104" s="1"/>
  <c r="R7" i="92"/>
  <c r="S7" i="92" s="1"/>
  <c r="R6" i="92"/>
  <c r="S6" i="92" s="1"/>
  <c r="T6" i="92" s="1"/>
  <c r="J10" i="92"/>
  <c r="J9" i="92"/>
  <c r="J8" i="92"/>
  <c r="I7" i="92"/>
  <c r="J7" i="92" s="1"/>
  <c r="I6" i="92"/>
  <c r="J6" i="92" s="1"/>
  <c r="I5" i="92"/>
  <c r="J5" i="92" s="1"/>
  <c r="I7" i="94"/>
  <c r="I6" i="94"/>
  <c r="J5" i="94"/>
  <c r="Y7" i="104" l="1"/>
  <c r="Z7" i="104" s="1"/>
  <c r="X7" i="104"/>
  <c r="Y5" i="104"/>
  <c r="Z5" i="104" s="1"/>
  <c r="X5" i="104"/>
  <c r="M31" i="107"/>
  <c r="U7" i="92"/>
  <c r="V7" i="92" s="1"/>
  <c r="T7" i="92"/>
  <c r="K8" i="92"/>
  <c r="L8" i="92" s="1"/>
  <c r="K9" i="92"/>
  <c r="L9" i="92" s="1"/>
  <c r="K5" i="94"/>
  <c r="L5" i="94" s="1"/>
  <c r="U6" i="92"/>
  <c r="V6" i="92" s="1"/>
  <c r="N31" i="107"/>
  <c r="F7" i="70" s="1"/>
  <c r="L31" i="107"/>
  <c r="U31" i="107"/>
  <c r="V31" i="107"/>
  <c r="Y9" i="104"/>
  <c r="Y10" i="104"/>
  <c r="Y12" i="104"/>
  <c r="Y13" i="104"/>
  <c r="Y14" i="104"/>
  <c r="Y6" i="104"/>
  <c r="Z6" i="104" s="1"/>
  <c r="Y4" i="104"/>
  <c r="Z4" i="104" s="1"/>
  <c r="Y8" i="104"/>
  <c r="Z8" i="104" s="1"/>
  <c r="D36" i="70"/>
  <c r="D34" i="70"/>
  <c r="F34" i="70" s="1"/>
  <c r="D30" i="70"/>
  <c r="D23" i="70"/>
  <c r="D18" i="70"/>
  <c r="F18" i="70" s="1"/>
  <c r="D12" i="70"/>
  <c r="H19" i="106"/>
  <c r="H17" i="106"/>
  <c r="J36" i="70" s="1"/>
  <c r="H16" i="106"/>
  <c r="H14" i="106"/>
  <c r="J30" i="70" s="1"/>
  <c r="H13" i="106"/>
  <c r="H12" i="106"/>
  <c r="J26" i="70" s="1"/>
  <c r="H11" i="106"/>
  <c r="J21" i="70" s="1"/>
  <c r="H10" i="106"/>
  <c r="J23" i="70" s="1"/>
  <c r="H9" i="106"/>
  <c r="J18" i="70" s="1"/>
  <c r="H6" i="106"/>
  <c r="D7" i="70" l="1"/>
  <c r="F8" i="70" s="1"/>
  <c r="J34" i="70"/>
  <c r="J12" i="70"/>
  <c r="J10" i="70"/>
  <c r="W31" i="107"/>
  <c r="X31" i="107"/>
  <c r="X32" i="107" s="1"/>
  <c r="D20" i="106"/>
  <c r="L14" i="104"/>
  <c r="L13" i="104"/>
  <c r="L12" i="104"/>
  <c r="L11" i="104"/>
  <c r="L10" i="104"/>
  <c r="L9" i="104"/>
  <c r="W3" i="104"/>
  <c r="X3" i="104" s="1"/>
  <c r="L8" i="104"/>
  <c r="L7" i="104"/>
  <c r="L6" i="104"/>
  <c r="L5" i="104"/>
  <c r="L4" i="104"/>
  <c r="L3" i="104"/>
  <c r="M6" i="104" l="1"/>
  <c r="N6" i="104" s="1"/>
  <c r="M3" i="104"/>
  <c r="N3" i="104" s="1"/>
  <c r="M4" i="104"/>
  <c r="N4" i="104" s="1"/>
  <c r="M7" i="104"/>
  <c r="N7" i="104" s="1"/>
  <c r="M8" i="104"/>
  <c r="N8" i="104" s="1"/>
  <c r="M5" i="104"/>
  <c r="N5" i="104" s="1"/>
  <c r="M11" i="104"/>
  <c r="N11" i="104" s="1"/>
  <c r="M10" i="104"/>
  <c r="N10" i="104" s="1"/>
  <c r="Y3" i="104"/>
  <c r="Z3" i="104" s="1"/>
  <c r="M12" i="104"/>
  <c r="N12" i="104" s="1"/>
  <c r="M14" i="104"/>
  <c r="N14" i="104" s="1"/>
  <c r="M9" i="104"/>
  <c r="N9" i="104" s="1"/>
  <c r="M13" i="104"/>
  <c r="N13" i="104" s="1"/>
  <c r="J7" i="70"/>
  <c r="H20" i="106"/>
  <c r="H21" i="106" s="1"/>
  <c r="N15" i="104" l="1"/>
  <c r="D11" i="70" s="1"/>
  <c r="M15" i="104"/>
  <c r="W15" i="104"/>
  <c r="X15" i="104"/>
  <c r="O15" i="104"/>
  <c r="F11" i="70" s="1"/>
  <c r="F12" i="70" l="1"/>
  <c r="Y15" i="104"/>
  <c r="Z15" i="104"/>
  <c r="Z16" i="104" s="1"/>
  <c r="J11" i="70" l="1"/>
  <c r="U28" i="78" l="1"/>
  <c r="W28" i="78" s="1"/>
  <c r="U27" i="78"/>
  <c r="W27" i="78" s="1"/>
  <c r="U26" i="78"/>
  <c r="W26" i="78" s="1"/>
  <c r="U25" i="78"/>
  <c r="W25" i="78" s="1"/>
  <c r="U24" i="78"/>
  <c r="W24" i="78" s="1"/>
  <c r="U23" i="78"/>
  <c r="W23" i="78" s="1"/>
  <c r="U22" i="78"/>
  <c r="W22" i="78" s="1"/>
  <c r="U21" i="78"/>
  <c r="W21" i="78" s="1"/>
  <c r="U20" i="78"/>
  <c r="W20" i="78" s="1"/>
  <c r="U19" i="78"/>
  <c r="W19" i="78" s="1"/>
  <c r="U18" i="78"/>
  <c r="W18" i="78" s="1"/>
  <c r="U17" i="78"/>
  <c r="W17" i="78" s="1"/>
  <c r="U16" i="78"/>
  <c r="W16" i="78" s="1"/>
  <c r="U15" i="78"/>
  <c r="W15" i="78" s="1"/>
  <c r="U14" i="78"/>
  <c r="W14" i="78" s="1"/>
  <c r="U13" i="78"/>
  <c r="W13" i="78" s="1"/>
  <c r="U12" i="78"/>
  <c r="W12" i="78" s="1"/>
  <c r="U11" i="78"/>
  <c r="W11" i="78" s="1"/>
  <c r="U10" i="78"/>
  <c r="W10" i="78" l="1"/>
  <c r="W27" i="68"/>
  <c r="W26" i="68"/>
  <c r="W25" i="68"/>
  <c r="W21" i="68"/>
  <c r="W20" i="68"/>
  <c r="W19" i="68"/>
  <c r="W18" i="68"/>
  <c r="W17" i="68"/>
  <c r="W16" i="68"/>
  <c r="W15" i="68"/>
  <c r="W14" i="68"/>
  <c r="W13" i="68"/>
  <c r="W12" i="68"/>
  <c r="W11" i="68"/>
  <c r="W10" i="68"/>
  <c r="W9" i="68"/>
  <c r="W8" i="68"/>
  <c r="W7" i="68"/>
  <c r="W6" i="68"/>
  <c r="W5" i="68"/>
  <c r="X27" i="68"/>
  <c r="X26" i="68"/>
  <c r="X25" i="68"/>
  <c r="X21" i="68"/>
  <c r="X20" i="68"/>
  <c r="X19" i="68"/>
  <c r="X18" i="68"/>
  <c r="X17" i="68"/>
  <c r="X16" i="68"/>
  <c r="X15" i="68"/>
  <c r="X14" i="68"/>
  <c r="X13" i="68"/>
  <c r="X12" i="68"/>
  <c r="X11" i="68"/>
  <c r="X10" i="68"/>
  <c r="X9" i="68"/>
  <c r="X8" i="68"/>
  <c r="X7" i="68"/>
  <c r="X6" i="68"/>
  <c r="X5" i="68"/>
  <c r="K27" i="68"/>
  <c r="L27" i="68" s="1"/>
  <c r="K26" i="68"/>
  <c r="L26" i="68" s="1"/>
  <c r="K25" i="68"/>
  <c r="L25" i="68" s="1"/>
  <c r="K19" i="68"/>
  <c r="L19" i="68" s="1"/>
  <c r="K17" i="68"/>
  <c r="L17" i="68" s="1"/>
  <c r="K15" i="68"/>
  <c r="L15" i="68" s="1"/>
  <c r="K12" i="68"/>
  <c r="L12" i="68" s="1"/>
  <c r="K9" i="68"/>
  <c r="L9" i="68" s="1"/>
  <c r="K6" i="68"/>
  <c r="L6" i="68" s="1"/>
  <c r="M19" i="68" l="1"/>
  <c r="N19" i="68" s="1"/>
  <c r="M15" i="68"/>
  <c r="N15" i="68" s="1"/>
  <c r="M25" i="68"/>
  <c r="N25" i="68" s="1"/>
  <c r="M26" i="68"/>
  <c r="N26" i="68" s="1"/>
  <c r="M27" i="68"/>
  <c r="N27" i="68" s="1"/>
  <c r="M17" i="68"/>
  <c r="N17" i="68" s="1"/>
  <c r="M9" i="68"/>
  <c r="N9" i="68" s="1"/>
  <c r="M12" i="68"/>
  <c r="N12" i="68" s="1"/>
  <c r="M6" i="68"/>
  <c r="N6" i="68" s="1"/>
  <c r="L28" i="68"/>
  <c r="U3" i="72"/>
  <c r="T5" i="72"/>
  <c r="T6" i="72"/>
  <c r="T7" i="72"/>
  <c r="T8" i="72"/>
  <c r="J7" i="94"/>
  <c r="J6" i="94"/>
  <c r="R7" i="94"/>
  <c r="S7" i="94" s="1"/>
  <c r="T7" i="94" s="1"/>
  <c r="R6" i="94"/>
  <c r="S6" i="94" s="1"/>
  <c r="T6" i="94" s="1"/>
  <c r="R5" i="94"/>
  <c r="S5" i="94" s="1"/>
  <c r="T6" i="60"/>
  <c r="U6" i="60" s="1"/>
  <c r="T5" i="60"/>
  <c r="V5" i="60" l="1"/>
  <c r="U5" i="60"/>
  <c r="U5" i="94"/>
  <c r="V5" i="94" s="1"/>
  <c r="T5" i="94"/>
  <c r="K6" i="94"/>
  <c r="L6" i="94" s="1"/>
  <c r="K7" i="94"/>
  <c r="L7" i="94" s="1"/>
  <c r="U6" i="94"/>
  <c r="V6" i="94" s="1"/>
  <c r="U7" i="94"/>
  <c r="V7" i="94" s="1"/>
  <c r="J8" i="94"/>
  <c r="S8" i="94"/>
  <c r="R8" i="94"/>
  <c r="L8" i="94" l="1"/>
  <c r="U8" i="94"/>
  <c r="V8" i="94"/>
  <c r="J31" i="70" s="1"/>
  <c r="T8" i="94"/>
  <c r="M8" i="94"/>
  <c r="F31" i="70" s="1"/>
  <c r="K8" i="94"/>
  <c r="J6" i="60"/>
  <c r="K6" i="60" s="1"/>
  <c r="L6" i="60" s="1"/>
  <c r="J5" i="60"/>
  <c r="K5" i="60" s="1"/>
  <c r="L5" i="60" s="1"/>
  <c r="L85" i="60" l="1"/>
  <c r="D20" i="70" s="1"/>
  <c r="V9" i="94"/>
  <c r="D31" i="70"/>
  <c r="F32" i="70" s="1"/>
  <c r="Q45" i="70" l="1"/>
  <c r="B2" i="70"/>
  <c r="J11" i="92" l="1"/>
  <c r="K10" i="92"/>
  <c r="L10" i="92" s="1"/>
  <c r="K7" i="92"/>
  <c r="L7" i="92" s="1"/>
  <c r="K6" i="92"/>
  <c r="L6" i="92" s="1"/>
  <c r="R5" i="92"/>
  <c r="R12" i="92" s="1"/>
  <c r="K5" i="92"/>
  <c r="L5" i="92" s="1"/>
  <c r="J21" i="82"/>
  <c r="K21" i="82" s="1"/>
  <c r="L21" i="82" s="1"/>
  <c r="J20" i="82"/>
  <c r="K20" i="82" s="1"/>
  <c r="L20" i="82" s="1"/>
  <c r="J19" i="82"/>
  <c r="K19" i="82" s="1"/>
  <c r="L19" i="82" s="1"/>
  <c r="J18" i="82"/>
  <c r="K18" i="82" s="1"/>
  <c r="L18" i="82" s="1"/>
  <c r="J17" i="82"/>
  <c r="K17" i="82" s="1"/>
  <c r="L17" i="82" s="1"/>
  <c r="J16" i="82"/>
  <c r="K16" i="82" s="1"/>
  <c r="L16" i="82" s="1"/>
  <c r="J15" i="82"/>
  <c r="K15" i="82" s="1"/>
  <c r="L15" i="82" s="1"/>
  <c r="J14" i="82"/>
  <c r="K14" i="82" s="1"/>
  <c r="L14" i="82" s="1"/>
  <c r="J13" i="82"/>
  <c r="K13" i="82" s="1"/>
  <c r="L13" i="82" s="1"/>
  <c r="J12" i="82"/>
  <c r="K12" i="82" s="1"/>
  <c r="L12" i="82" s="1"/>
  <c r="J11" i="82"/>
  <c r="K11" i="82" s="1"/>
  <c r="L11" i="82" s="1"/>
  <c r="J10" i="82"/>
  <c r="K10" i="82" s="1"/>
  <c r="L10" i="82" s="1"/>
  <c r="J9" i="82"/>
  <c r="K9" i="82" s="1"/>
  <c r="L9" i="82" s="1"/>
  <c r="J8" i="82"/>
  <c r="K8" i="82" s="1"/>
  <c r="L8" i="82" s="1"/>
  <c r="J7" i="82"/>
  <c r="K7" i="82" s="1"/>
  <c r="L7" i="82" s="1"/>
  <c r="J6" i="82"/>
  <c r="K6" i="82" s="1"/>
  <c r="L6" i="82" s="1"/>
  <c r="J5" i="82"/>
  <c r="K5" i="82" s="1"/>
  <c r="L5" i="82" s="1"/>
  <c r="J4" i="82"/>
  <c r="K4" i="82" s="1"/>
  <c r="L4" i="82" s="1"/>
  <c r="K11" i="92" l="1"/>
  <c r="L11" i="92" s="1"/>
  <c r="L12" i="92" s="1"/>
  <c r="D35" i="70" s="1"/>
  <c r="J12" i="92"/>
  <c r="S5" i="92"/>
  <c r="M12" i="92"/>
  <c r="F35" i="70" s="1"/>
  <c r="F36" i="70" l="1"/>
  <c r="K12" i="92"/>
  <c r="S12" i="92"/>
  <c r="T5" i="92"/>
  <c r="T12" i="92" s="1"/>
  <c r="M10" i="82"/>
  <c r="M20" i="82"/>
  <c r="M7" i="82"/>
  <c r="M4" i="82"/>
  <c r="L22" i="82"/>
  <c r="M6" i="82"/>
  <c r="M17" i="82"/>
  <c r="M9" i="82"/>
  <c r="M14" i="82"/>
  <c r="M16" i="82"/>
  <c r="M13" i="82"/>
  <c r="K22" i="82"/>
  <c r="M12" i="82"/>
  <c r="M21" i="82"/>
  <c r="M19" i="82"/>
  <c r="M8" i="82"/>
  <c r="M5" i="82"/>
  <c r="M15" i="82"/>
  <c r="M18" i="82"/>
  <c r="M11" i="82"/>
  <c r="U5" i="92"/>
  <c r="U23" i="82" l="1"/>
  <c r="D27" i="70"/>
  <c r="U12" i="92"/>
  <c r="V5" i="92"/>
  <c r="V12" i="92" s="1"/>
  <c r="V13" i="92" s="1"/>
  <c r="M22" i="82"/>
  <c r="F27" i="70" s="1"/>
  <c r="F28" i="70" l="1"/>
  <c r="J35" i="70"/>
  <c r="J27" i="70" l="1"/>
  <c r="K22" i="78" l="1"/>
  <c r="K18" i="78"/>
  <c r="K11" i="78"/>
  <c r="K43" i="70"/>
  <c r="K42" i="70"/>
  <c r="L11" i="78" l="1"/>
  <c r="L18" i="78"/>
  <c r="L22" i="78"/>
  <c r="D22" i="70"/>
  <c r="F23" i="70" s="1"/>
  <c r="J22" i="70"/>
  <c r="M22" i="78" l="1"/>
  <c r="M18" i="78"/>
  <c r="M11" i="78"/>
  <c r="M29" i="78" s="1"/>
  <c r="D29" i="70" s="1"/>
  <c r="L29" i="78"/>
  <c r="N29" i="78" l="1"/>
  <c r="F29" i="70" s="1"/>
  <c r="F30" i="70" s="1"/>
  <c r="V6" i="60"/>
  <c r="K44" i="70"/>
  <c r="K45" i="70" s="1"/>
  <c r="W5" i="60" l="1"/>
  <c r="W6" i="60"/>
  <c r="W85" i="60" l="1"/>
  <c r="W86" i="60" s="1"/>
  <c r="V85" i="60"/>
  <c r="T4" i="72"/>
  <c r="U8" i="72"/>
  <c r="U7" i="72"/>
  <c r="U6" i="72"/>
  <c r="U5" i="72"/>
  <c r="U4" i="72"/>
  <c r="J8" i="72"/>
  <c r="K8" i="72" s="1"/>
  <c r="L8" i="72" s="1"/>
  <c r="J7" i="72"/>
  <c r="K7" i="72" s="1"/>
  <c r="L7" i="72" s="1"/>
  <c r="J6" i="72"/>
  <c r="K6" i="72" s="1"/>
  <c r="L6" i="72" s="1"/>
  <c r="J5" i="72"/>
  <c r="K5" i="72" s="1"/>
  <c r="L5" i="72" s="1"/>
  <c r="J4" i="72"/>
  <c r="K4" i="72" s="1"/>
  <c r="L4" i="72" s="1"/>
  <c r="J3" i="72"/>
  <c r="K3" i="72" s="1"/>
  <c r="L3" i="72" s="1"/>
  <c r="L9" i="72" s="1"/>
  <c r="U10" i="72" l="1"/>
  <c r="D25" i="70"/>
  <c r="U28" i="68"/>
  <c r="S9" i="72"/>
  <c r="T9" i="72"/>
  <c r="U9" i="72"/>
  <c r="J25" i="70" s="1"/>
  <c r="K9" i="72" l="1"/>
  <c r="T85" i="60"/>
  <c r="M9" i="72"/>
  <c r="F25" i="70" s="1"/>
  <c r="R23" i="6"/>
  <c r="S23" i="6" l="1"/>
  <c r="S24" i="6" s="1"/>
  <c r="R24" i="6"/>
  <c r="K85" i="60"/>
  <c r="J20" i="70"/>
  <c r="U85" i="60"/>
  <c r="D19" i="70" l="1"/>
  <c r="F21" i="70" s="1"/>
  <c r="M3" i="68" l="1"/>
  <c r="N3" i="68" l="1"/>
  <c r="N28" i="68" s="1"/>
  <c r="W28" i="68"/>
  <c r="V28" i="68"/>
  <c r="O28" i="68"/>
  <c r="M28" i="68"/>
  <c r="D24" i="70" l="1"/>
  <c r="D45" i="70" s="1"/>
  <c r="F24" i="70"/>
  <c r="X28" i="68"/>
  <c r="X29" i="68" s="1"/>
  <c r="D48" i="70" l="1"/>
  <c r="S5" i="70" s="1"/>
  <c r="F45" i="70"/>
  <c r="G24" i="70" s="1"/>
  <c r="O46" i="70"/>
  <c r="K46" i="70"/>
  <c r="P46" i="70"/>
  <c r="R46" i="70"/>
  <c r="Q46" i="70"/>
  <c r="U46" i="70"/>
  <c r="L46" i="70"/>
  <c r="N46" i="70"/>
  <c r="T46" i="70"/>
  <c r="V46" i="70"/>
  <c r="M46" i="70"/>
  <c r="S45" i="70"/>
  <c r="S46" i="70" s="1"/>
  <c r="J24" i="70"/>
  <c r="G11" i="70" l="1"/>
  <c r="G7" i="70"/>
  <c r="G22" i="70"/>
  <c r="G31" i="70"/>
  <c r="G33" i="70"/>
  <c r="G19" i="70"/>
  <c r="G13" i="70"/>
  <c r="G5" i="70"/>
  <c r="G39" i="70"/>
  <c r="G17" i="70"/>
  <c r="G9" i="70"/>
  <c r="G35" i="70"/>
  <c r="G15" i="70"/>
  <c r="G27" i="70"/>
  <c r="G29" i="70"/>
  <c r="G37" i="70"/>
  <c r="AE25" i="6"/>
  <c r="G45" i="70" l="1"/>
  <c r="J19" i="70"/>
  <c r="U29" i="78"/>
  <c r="V29" i="78"/>
  <c r="W29" i="78"/>
  <c r="X29" i="78" l="1"/>
  <c r="J29" i="70" l="1"/>
  <c r="X30" i="78"/>
  <c r="J45" i="70" l="1"/>
  <c r="D49" i="70" s="1"/>
  <c r="J46" i="70" l="1"/>
  <c r="D50" i="70"/>
  <c r="D51" i="70" s="1"/>
</calcChain>
</file>

<file path=xl/sharedStrings.xml><?xml version="1.0" encoding="utf-8"?>
<sst xmlns="http://schemas.openxmlformats.org/spreadsheetml/2006/main" count="2195" uniqueCount="1362">
  <si>
    <t>Descrizione Attività</t>
  </si>
  <si>
    <t>M</t>
  </si>
  <si>
    <t>3M</t>
  </si>
  <si>
    <t>A</t>
  </si>
  <si>
    <t>6M</t>
  </si>
  <si>
    <t>Area Omogenea</t>
  </si>
  <si>
    <t>Codice</t>
  </si>
  <si>
    <t>Ricavi annuali 
(€/anno)</t>
  </si>
  <si>
    <t>n° interventi anno</t>
  </si>
  <si>
    <t>COSTO MANODOPERA ANNUO 
(€/anno)</t>
  </si>
  <si>
    <t>COSTO MANODOPERA CONTRATTO
(€)</t>
  </si>
  <si>
    <t>Cristallizzazione totale dei pavimenti calcarei</t>
  </si>
  <si>
    <t>Attività a Richiesta Programmabili</t>
  </si>
  <si>
    <t>Ricavi mensili (€/mese)</t>
  </si>
  <si>
    <t>Ricavi contrattuali 
(€)</t>
  </si>
  <si>
    <t>n° interventi annuali stimati</t>
  </si>
  <si>
    <t>Ricavi annuali
(€/anno)</t>
  </si>
  <si>
    <t>Ricavi mensili
(€/mese)</t>
  </si>
  <si>
    <t>Ricavi contrattuali
(€)</t>
  </si>
  <si>
    <t>Derattizzazione</t>
  </si>
  <si>
    <t>DB-1</t>
  </si>
  <si>
    <t>DB-2</t>
  </si>
  <si>
    <t>DB-3</t>
  </si>
  <si>
    <t>DB-5</t>
  </si>
  <si>
    <t>DB-6</t>
  </si>
  <si>
    <t>DB-7</t>
  </si>
  <si>
    <t>Trattamento deterrente da rettili</t>
  </si>
  <si>
    <t>DB-8</t>
  </si>
  <si>
    <t>DB-9</t>
  </si>
  <si>
    <t>DB-10</t>
  </si>
  <si>
    <t>DB-11</t>
  </si>
  <si>
    <t>Pulizia</t>
  </si>
  <si>
    <t>Attività di Base</t>
  </si>
  <si>
    <t>Attività a Richiesta non Programmabili</t>
  </si>
  <si>
    <t xml:space="preserve">Servizio </t>
  </si>
  <si>
    <t>Tipologia di attività</t>
  </si>
  <si>
    <t>Ricavi contrattuali (€)</t>
  </si>
  <si>
    <t>Costi della struttura di Governo e Coordinamento</t>
  </si>
  <si>
    <t>Costi per attrezzature e noleggi</t>
  </si>
  <si>
    <t>Costi fidejussioni</t>
  </si>
  <si>
    <t>Costi per maggiorazioni (straordinari/festivi, eventuali penali, costi imprevisti, ecc.)</t>
  </si>
  <si>
    <t>Costo manodopera contrattuale 
(€)</t>
  </si>
  <si>
    <t>Oneri per la sicurezza (aziendali)</t>
  </si>
  <si>
    <t>Attività di base - Pulizia</t>
  </si>
  <si>
    <t>Attività a Richiesta Programmabili - Pulizia</t>
  </si>
  <si>
    <t>Attività a Richiesta non Programmabili - Pulizia</t>
  </si>
  <si>
    <t>Ribasso offerto 
(%)</t>
  </si>
  <si>
    <t xml:space="preserve"> Ribasso 
 offerto 
(%)</t>
  </si>
  <si>
    <t>SI</t>
  </si>
  <si>
    <t>Sistema Informativo</t>
  </si>
  <si>
    <t>Aspirazione sedie in tessuto</t>
  </si>
  <si>
    <t>Unità di misura</t>
  </si>
  <si>
    <t>mq sup. da trattare</t>
  </si>
  <si>
    <t>ora</t>
  </si>
  <si>
    <t xml:space="preserve">Fonte resa </t>
  </si>
  <si>
    <t>MONTE ORE MENSILE
(H/mese)</t>
  </si>
  <si>
    <t>MONTE ORE ANNUO
(H/anno)</t>
  </si>
  <si>
    <t>MONTE ORE CONTRATTO
(H)</t>
  </si>
  <si>
    <t>MONTE ORE ANNUO 
(H/anno)</t>
  </si>
  <si>
    <t>% distribuzione media Aree Omogenee Edificio Tipo 
(mq area omogenea/mq totali)</t>
  </si>
  <si>
    <t>Prezzo di aggiudicazione
(€/mq sup. da trattare/mese o  €/pino/mese)</t>
  </si>
  <si>
    <t>Prezzo a base d'asta
(€/mq sup. da trattare/mese o €/pino/mese)</t>
  </si>
  <si>
    <t>Ispezione</t>
  </si>
  <si>
    <t>Una tantum</t>
  </si>
  <si>
    <t>Controllo e monitoraggio: controllo delle esche e trappole</t>
  </si>
  <si>
    <t>Disinfestazione da zanzare, pappataci, simulidi</t>
  </si>
  <si>
    <t>Interventi antilarvali</t>
  </si>
  <si>
    <t>Installazione contenitori esca e trappole</t>
  </si>
  <si>
    <t>n° di interventi</t>
  </si>
  <si>
    <t>Intervento</t>
  </si>
  <si>
    <t>da 1 a 5 pini</t>
  </si>
  <si>
    <t>da 6 a 10 pini</t>
  </si>
  <si>
    <t>Costo verifiche ispettive</t>
  </si>
  <si>
    <t>Costo per commissioni a carico di Consip S.p.A. (FEE)</t>
  </si>
  <si>
    <t>1. Legenda</t>
  </si>
  <si>
    <t>Acronimo sezione</t>
  </si>
  <si>
    <t>Contenuto sezione</t>
  </si>
  <si>
    <t>Resa 
(mq/h/addetto o punto/h/addetto)</t>
  </si>
  <si>
    <t>Stima Quantità 
(mq sup. da trattare o n° di pini)</t>
  </si>
  <si>
    <t>Stima Quantità 
(mq sup. da trattare)</t>
  </si>
  <si>
    <t>Ribasso 
offerto (%)</t>
  </si>
  <si>
    <t>Ribasso 
oifferto (%)</t>
  </si>
  <si>
    <t>SG</t>
  </si>
  <si>
    <t>Sistema informativo</t>
  </si>
  <si>
    <t>Servizi Gestionali</t>
  </si>
  <si>
    <t xml:space="preserve">N° LOTTO </t>
  </si>
  <si>
    <t>percentuale manodopera su ricavi</t>
  </si>
  <si>
    <t>Stima n° interventi annui</t>
  </si>
  <si>
    <t>Prezzo a base d'asta
(€/mq sup. da trattare/intervento)</t>
  </si>
  <si>
    <t>3. UTILE</t>
  </si>
  <si>
    <t>Costi per servizi gestionali</t>
  </si>
  <si>
    <t>Altri costi</t>
  </si>
  <si>
    <t>In grigio le celle da compilare da parte del concorrente</t>
  </si>
  <si>
    <t>Contact Center</t>
  </si>
  <si>
    <t>compresi nel canone</t>
  </si>
  <si>
    <t>CC</t>
  </si>
  <si>
    <t>Reperibilità</t>
  </si>
  <si>
    <t>REP</t>
  </si>
  <si>
    <t>Attività compresa nel canone</t>
  </si>
  <si>
    <t>Anagrafica Tecnica</t>
  </si>
  <si>
    <t>AT</t>
  </si>
  <si>
    <t>Attività ordinarie - Manutenzione del verde</t>
  </si>
  <si>
    <t>Manutenzione prati e superfici erbose</t>
  </si>
  <si>
    <t>Manutenzione siepi, arbusti e cespugli in forma libera</t>
  </si>
  <si>
    <t>Taglio regolare del tappeto erboso con tecnica mulching</t>
  </si>
  <si>
    <t>Concimazione dei tappeti erbosi</t>
  </si>
  <si>
    <t>Rigenerazione e semina</t>
  </si>
  <si>
    <t>Attività</t>
  </si>
  <si>
    <t>Annaffiatura regolare dei tappeti erbosi e delle piante</t>
  </si>
  <si>
    <t>Raccolta e asportazione foglie e rami secchi</t>
  </si>
  <si>
    <t>Aerazione del tappeto erboso</t>
  </si>
  <si>
    <t>Trattamenti anticrittogamici ed insetticidi</t>
  </si>
  <si>
    <t>Potatura verde o estiva</t>
  </si>
  <si>
    <t>metro lineare da trattare</t>
  </si>
  <si>
    <t>Potatura secca o invernale</t>
  </si>
  <si>
    <t>Vangatura invernale e/o primaverile del terreno circostante le singole essenze e successiva concimazione</t>
  </si>
  <si>
    <t>Mantenimento buche di convoglio</t>
  </si>
  <si>
    <t>Scerbatura</t>
  </si>
  <si>
    <t>Annaffiatura regolare delle siepi</t>
  </si>
  <si>
    <t>Aiuole fiorite e/o piantumate con essenze erbacee</t>
  </si>
  <si>
    <t>Annaffiatura regolare delle aiuole</t>
  </si>
  <si>
    <t>Alberi e superfici alberate</t>
  </si>
  <si>
    <t>Potatura</t>
  </si>
  <si>
    <t>albero</t>
  </si>
  <si>
    <t>Mantenimento dei sostegni di pianta e delle buche di convoglio ai piedi delle piante</t>
  </si>
  <si>
    <t xml:space="preserve">Concimazione </t>
  </si>
  <si>
    <t>Trattamenti anticrittogamici e antiparassitari</t>
  </si>
  <si>
    <t>Spollonatura e spalcatura</t>
  </si>
  <si>
    <t>Diserbo sia chimico che manuale di riquadrature dei marciapiedi, ove sono a dimora alberi e cespugli</t>
  </si>
  <si>
    <t>n° di interventi annui</t>
  </si>
  <si>
    <t>Stima Quantità</t>
  </si>
  <si>
    <t>Prezzo di aggiudicazione
(€/udm/anno)</t>
  </si>
  <si>
    <t>Unità di misura 
(udm)</t>
  </si>
  <si>
    <t>Prezzo a base d'asta
(€/udm/anno)</t>
  </si>
  <si>
    <t>Deblattizzazione</t>
  </si>
  <si>
    <t>Disinfestazione da insetti striscianti ed altri artropodi</t>
  </si>
  <si>
    <t>Installazione contenitori esche/trappole</t>
  </si>
  <si>
    <t>Disinfestazione da insetti striscianti ed altri artropodi - Aree interne</t>
  </si>
  <si>
    <t>Disinfestazione da insetti striscianti ed altri artropodi - Aree esterne</t>
  </si>
  <si>
    <t>Controllo e monitoraggio: controllo delle trappole</t>
  </si>
  <si>
    <t>Interventi adulticida</t>
  </si>
  <si>
    <t>Disinfezione da ditteri</t>
  </si>
  <si>
    <t>Posizionamento e installazione di lampade</t>
  </si>
  <si>
    <t>Controllo e sostituzione collante</t>
  </si>
  <si>
    <t>oltre 10 pini</t>
  </si>
  <si>
    <t>DP-1</t>
  </si>
  <si>
    <t>DP-2</t>
  </si>
  <si>
    <t>DP-3</t>
  </si>
  <si>
    <t>DP-4</t>
  </si>
  <si>
    <t>DP-5</t>
  </si>
  <si>
    <t>DP-6</t>
  </si>
  <si>
    <t>Intervento (posizionamento e installazione di trappole e successivi 2 monitoraggi)</t>
  </si>
  <si>
    <t>Aree interne: intervento (posizionamento e installazione di esche e trappole e successivi 2 monitoraggi)</t>
  </si>
  <si>
    <t>Aree esterne: intervento (posizionamento e installazione di esche in granuli e successivi 2 monitoraggi)</t>
  </si>
  <si>
    <t>Attività straordinarie - Manutenzione del verde</t>
  </si>
  <si>
    <t>Manutenzione del verde</t>
  </si>
  <si>
    <t>Attività ordinarie</t>
  </si>
  <si>
    <t>Attività straordinarie</t>
  </si>
  <si>
    <t>Attività ordinarie - Presidio Pulizia</t>
  </si>
  <si>
    <t>Stima Quantità
(ore mensilI)</t>
  </si>
  <si>
    <t>Prezzo base d'Asta
(€/h)</t>
  </si>
  <si>
    <t>Prezzo di aggiudicazione in €/h</t>
  </si>
  <si>
    <t>Attività straordinarie - Presidio Pulizia</t>
  </si>
  <si>
    <t>Presidio Pulizia</t>
  </si>
  <si>
    <t>Derattizzazione e disinfestazione</t>
  </si>
  <si>
    <t>Attività a Richiesta Programmabili - Derattizzazione e disinfestazione</t>
  </si>
  <si>
    <t>Attività a Richiesta non Programmabili - Derattizzazione e disinfestazione</t>
  </si>
  <si>
    <t>Stima Quantità 
all'anno</t>
  </si>
  <si>
    <t>unità di misura
(udm)</t>
  </si>
  <si>
    <t>Prezzo di aggiudicazione
(€/mq sup. da trattare/intervento)</t>
  </si>
  <si>
    <t>08 03 17*</t>
  </si>
  <si>
    <t>08 03 18</t>
  </si>
  <si>
    <t>15 01 01</t>
  </si>
  <si>
    <t>15 01 02</t>
  </si>
  <si>
    <t>15 01 03</t>
  </si>
  <si>
    <t>15 01 04</t>
  </si>
  <si>
    <t>15 01 05</t>
  </si>
  <si>
    <t>15 01 06</t>
  </si>
  <si>
    <t>15 01 07</t>
  </si>
  <si>
    <t>15 01 10*</t>
  </si>
  <si>
    <t>15 02 02*</t>
  </si>
  <si>
    <t>16 02 13*</t>
  </si>
  <si>
    <t>16 02 14</t>
  </si>
  <si>
    <t>16 02 15*</t>
  </si>
  <si>
    <t>16 02 16</t>
  </si>
  <si>
    <t>16 06 01*</t>
  </si>
  <si>
    <t>16 06 02*</t>
  </si>
  <si>
    <t>16 06 04</t>
  </si>
  <si>
    <t>Codice CER</t>
  </si>
  <si>
    <t>Attività ordinarie - Raccolta e conferimento a smaltimento rifiuti speciali</t>
  </si>
  <si>
    <t>Toner per stampa esauriti, contenenti sostanze pericolose</t>
  </si>
  <si>
    <t>Toner per stampa esauriti, diversi da quelli di cui alla voce 08 03 17</t>
  </si>
  <si>
    <t>Imballaggi in carta e cartone</t>
  </si>
  <si>
    <t>Imballaggi in plastica</t>
  </si>
  <si>
    <t>Imballaggi in legno</t>
  </si>
  <si>
    <t>Imballaggi metallici</t>
  </si>
  <si>
    <t>Imballaggi in materiali compositi</t>
  </si>
  <si>
    <t>Imballaggi in materiali misti</t>
  </si>
  <si>
    <t>Imballaggi in vetro</t>
  </si>
  <si>
    <t>Imballaggi contenenti residui di sostanze pericolose o contaminati da tali sostanze</t>
  </si>
  <si>
    <t>Assorbenti, materiali filtranti, stracci e indumenti protettivi, contaminati da sostanze pericolose</t>
  </si>
  <si>
    <t>Componenti pericolosi rimossi da apparecchiature fuori uso</t>
  </si>
  <si>
    <t>Componenti rimossi da apparecchiature fuori uso, diversi da quelli di cui alla voce 16 02 15</t>
  </si>
  <si>
    <t>Batterie al piombo</t>
  </si>
  <si>
    <t>Batterie al nichel-cadmio</t>
  </si>
  <si>
    <t>Batterie alcaline (tranne 16 06 03)</t>
  </si>
  <si>
    <t>Raccolta e conferimento a smaltimento rifiuti</t>
  </si>
  <si>
    <t>Attività straordinarie - Raccolta e conferimento a smaltimento rifiuti speciali</t>
  </si>
  <si>
    <t>Presidio Tecnologico</t>
  </si>
  <si>
    <t>Attività straordinarie - Presidio Tecnicologico</t>
  </si>
  <si>
    <t>Facchinaggio interno</t>
  </si>
  <si>
    <t>Attività ordinarie - Facchinaggio interno</t>
  </si>
  <si>
    <t>Attività straordinarie - Facchinaggio interno</t>
  </si>
  <si>
    <t>Attività straordinarie - Facchinaggio esterno/Trasloco</t>
  </si>
  <si>
    <t>Autocarro fino a 5 tonnellate (senza conducente)</t>
  </si>
  <si>
    <t>Autocarro fino a 7,5 tonnellate (senza conducente)</t>
  </si>
  <si>
    <t>Autocarro fino a 11,5 tonnellate (senza conducente)</t>
  </si>
  <si>
    <t>Facchinaggio esterno/Trasloco</t>
  </si>
  <si>
    <t>Attività ordinarie - Facchinaggio esterno/Trasloco</t>
  </si>
  <si>
    <t>Lotto</t>
  </si>
  <si>
    <t>Massimale (€)</t>
  </si>
  <si>
    <t>INCIDENZA COSTI SU RICAVI</t>
  </si>
  <si>
    <t>Costi per prodotti di consumo</t>
  </si>
  <si>
    <t>ORD</t>
  </si>
  <si>
    <t>STR</t>
  </si>
  <si>
    <t>Presidio tecnologico</t>
  </si>
  <si>
    <t>Attività di base</t>
  </si>
  <si>
    <t>AB</t>
  </si>
  <si>
    <t>ARP</t>
  </si>
  <si>
    <t>ARNP</t>
  </si>
  <si>
    <t>PUL</t>
  </si>
  <si>
    <t>Mantenimento edile</t>
  </si>
  <si>
    <t>DIS</t>
  </si>
  <si>
    <t>SMA</t>
  </si>
  <si>
    <t>FAC</t>
  </si>
  <si>
    <t>TRA</t>
  </si>
  <si>
    <t>EDI</t>
  </si>
  <si>
    <t>Presidio pulizia</t>
  </si>
  <si>
    <t>Sezione PUL_AB - Attività di base - Pulizia</t>
  </si>
  <si>
    <t>Sezione PUL_ARP - Attività a Richiesta Programmabili - Pulizia</t>
  </si>
  <si>
    <t>Prezzo base d'Asta
(€/mq sup. da trattare/intervento o €/p.to/intervento o €/h)</t>
  </si>
  <si>
    <t>Prezzo di aggiudicazione per attività remunerate in €/mq sup. da trattare/intervento o €/p.to/intervento o €/h/intervento</t>
  </si>
  <si>
    <t>Stima Quantità
(mq sup. da trattare per intervento, punti per intervento o monte ore annuale)</t>
  </si>
  <si>
    <t>Sezione PRP_ORD - Attività Ordinarie - Presidio Pulizia</t>
  </si>
  <si>
    <t>Contratto collettivo di riferimento</t>
  </si>
  <si>
    <t>Mansione</t>
  </si>
  <si>
    <t>Livello contrattuale</t>
  </si>
  <si>
    <t>2. COSTI</t>
  </si>
  <si>
    <t>1. RICAVI</t>
  </si>
  <si>
    <t>1. TOTALE RICAVI</t>
  </si>
  <si>
    <t>2. TOTALE COSTI</t>
  </si>
  <si>
    <t>TOTALI</t>
  </si>
  <si>
    <t>Sezione PRT_ORD - Attività Ordinarie - Presidio Tecnologico</t>
  </si>
  <si>
    <t>Sezione DIS_AB - Attività di Base - Derattizzazione e disinfestazione</t>
  </si>
  <si>
    <t>Sezione DIS_ARP - Attività a Richiesta Programmabili - Derattizzazione e disinfestazione</t>
  </si>
  <si>
    <t>Sezione GIA_ORD - Attività Ordinarie - Manutenzione del verde</t>
  </si>
  <si>
    <t>Servizi di governo</t>
  </si>
  <si>
    <t>Mantenimento edile aree interne</t>
  </si>
  <si>
    <t>Mantenimento edile aree esterne</t>
  </si>
  <si>
    <t>Stima Quantità
(mq sup. da mantenere)</t>
  </si>
  <si>
    <t>Attività ordinarie - Mantenimento edile</t>
  </si>
  <si>
    <t>Attività straordinarie - Mantenimento edile</t>
  </si>
  <si>
    <t>Verifica statica visiva e strumentale</t>
  </si>
  <si>
    <t>Sezione EDI_ORD - Attività Ordinarie - Mantenimento edile</t>
  </si>
  <si>
    <t>Sezione FAC_ORD - Attività Ordinarie - Facchinaggio interno</t>
  </si>
  <si>
    <t>Sezione TRA_ORD - Attività Ordinarie - Facchinaggio esterno / Traslochi</t>
  </si>
  <si>
    <t>Sezione SMA_ORD - Attività Ordinarie - Raccolta e conferimento a smaltimento rifiuti speciali</t>
  </si>
  <si>
    <t>Resa 
(udm/h/addetto)</t>
  </si>
  <si>
    <t>Costo medio orario manodopera
(€/h/addetto)</t>
  </si>
  <si>
    <t>Costo medio orario  manodopera
(€/h/addetto)</t>
  </si>
  <si>
    <t>Sezione SG - Servizi di Governo</t>
  </si>
  <si>
    <t>Le celle bianche non vanno modificate</t>
  </si>
  <si>
    <t>PTEC-STR</t>
  </si>
  <si>
    <t>SRB-ORD1</t>
  </si>
  <si>
    <t>SRR-ORD1</t>
  </si>
  <si>
    <t>SRR-ORD2</t>
  </si>
  <si>
    <t>SRR-ORD3</t>
  </si>
  <si>
    <t>SRR-ORD4</t>
  </si>
  <si>
    <t>SRR-ORD5</t>
  </si>
  <si>
    <t>SRR-ORD6</t>
  </si>
  <si>
    <t>SRR-ORD7</t>
  </si>
  <si>
    <t>SRR-ORD8</t>
  </si>
  <si>
    <t>SRR-ORD9</t>
  </si>
  <si>
    <t>SRR-ORD10</t>
  </si>
  <si>
    <t>SRR-ORD11</t>
  </si>
  <si>
    <t>SRR-ORD12</t>
  </si>
  <si>
    <t>SRR-ORD13</t>
  </si>
  <si>
    <t>SRR-ORD14</t>
  </si>
  <si>
    <t>SRR-ORD15</t>
  </si>
  <si>
    <t>SRR-ORD16</t>
  </si>
  <si>
    <t>SRR-ORD17</t>
  </si>
  <si>
    <t>SRR-ORD18</t>
  </si>
  <si>
    <t>GIA-ORD1</t>
  </si>
  <si>
    <t>GIA-ORD2</t>
  </si>
  <si>
    <t>GIA-ORD3</t>
  </si>
  <si>
    <t>GIA-ORD4</t>
  </si>
  <si>
    <t>GIA-STR</t>
  </si>
  <si>
    <t>PPUL-STR</t>
  </si>
  <si>
    <t>ELV</t>
  </si>
  <si>
    <t>Manutenzione impianti elevatori</t>
  </si>
  <si>
    <t>Manutenzione ordinaria - Impianti Elevatori</t>
  </si>
  <si>
    <t>Codice prezzo/Codice attività</t>
  </si>
  <si>
    <t>Codice Prezzo</t>
  </si>
  <si>
    <t>Codice Attività</t>
  </si>
  <si>
    <t>ELV-ORD2</t>
  </si>
  <si>
    <t>ELV-ORD3</t>
  </si>
  <si>
    <t>ELV-ORD4</t>
  </si>
  <si>
    <t>Impianti</t>
  </si>
  <si>
    <t>Ascensori e montacarichi (fino a 5 fermate)</t>
  </si>
  <si>
    <t>Ascensori e montacarichi (da 6 a 10 fermate)</t>
  </si>
  <si>
    <t>Ascensori e montacarichi (oltre le 11 fermate)</t>
  </si>
  <si>
    <t>Montascale e servoscale</t>
  </si>
  <si>
    <t>Piattaforme elevatrici</t>
  </si>
  <si>
    <t>Scale mobili e marciapiedi mobili</t>
  </si>
  <si>
    <t>ascensore e montacarichi</t>
  </si>
  <si>
    <t>montascala o servoscala</t>
  </si>
  <si>
    <t>piattaforma elevatrice</t>
  </si>
  <si>
    <t>Prezzo base d'Asta
(€/Unità di Misura/anno)</t>
  </si>
  <si>
    <t>Prezzo di aggiudicazione attività remunerate in 
€/Unità di Misura/anno</t>
  </si>
  <si>
    <t>Stima Quantità  
(ascensori, montacarichi, montascala, servoscala, ecc.)</t>
  </si>
  <si>
    <t>ELV-INT2</t>
  </si>
  <si>
    <t>ELV-INT3</t>
  </si>
  <si>
    <t>ELV-INT4</t>
  </si>
  <si>
    <t>Manutenzione preventiva atta a verificare il regolare funzionamento dei dispositivi meccanici, idraulici ed elettrici, a verificare lo stato di conservazione delle funi e delle catene, operazioni normali di pulizia e di lubrificazione delle parti</t>
  </si>
  <si>
    <t>Manutenzione preventiva atta a verificare il buono stato di conservazione di tutte le parti dell'impianto, con particolare riguardo alle catene ed agli organi della trasmissione</t>
  </si>
  <si>
    <t>Manutenzione straordinaria - Impianti Elevatori</t>
  </si>
  <si>
    <t>ELV-STR</t>
  </si>
  <si>
    <t>TRA-ORD1</t>
  </si>
  <si>
    <t>TRA-ORD2</t>
  </si>
  <si>
    <t>TRA-ORD3</t>
  </si>
  <si>
    <t>TRA-ORD4</t>
  </si>
  <si>
    <t>TRA-ORD5</t>
  </si>
  <si>
    <t>Sezione FM_STR - Attività Straordinarie</t>
  </si>
  <si>
    <t>Stima ricavi contrattuali
(€)</t>
  </si>
  <si>
    <t>ELV-ORD1.1</t>
  </si>
  <si>
    <t>ELV-ORD1.2</t>
  </si>
  <si>
    <t>ELV-ORD1.3</t>
  </si>
  <si>
    <t>ELV-INT1.1</t>
  </si>
  <si>
    <t>ELV-INT1.2</t>
  </si>
  <si>
    <t>ELV-INT1.3</t>
  </si>
  <si>
    <t>PTEC-ORD1</t>
  </si>
  <si>
    <t>PTEC-ORD2</t>
  </si>
  <si>
    <t>PTEC-ORD3</t>
  </si>
  <si>
    <t>Operaio comune</t>
  </si>
  <si>
    <t>Operaio qualificato</t>
  </si>
  <si>
    <t>Operaio specializzato</t>
  </si>
  <si>
    <t>Prezzo base d'Asta
(€/h/addetto)</t>
  </si>
  <si>
    <t>Prezzo di aggiudicazione (€/h/addetto)</t>
  </si>
  <si>
    <t>PPUL-ORD1</t>
  </si>
  <si>
    <t>PPUL-ORD2</t>
  </si>
  <si>
    <t>PPUL-ORD3</t>
  </si>
  <si>
    <t>TRA-ORD6</t>
  </si>
  <si>
    <t>TRA-ORD7</t>
  </si>
  <si>
    <t>Frequenza/ numero di interventi annui</t>
  </si>
  <si>
    <t>Sezione ELV_ORD - Attività Ordinarie - Manutenzione impianti elevatori</t>
  </si>
  <si>
    <t>PTEC</t>
  </si>
  <si>
    <t>PPUL</t>
  </si>
  <si>
    <t>Manutenzione ordinaria - Impianti di Climatizzazione (raffrescamento e riscaldamento)</t>
  </si>
  <si>
    <t>RAF-ORD1</t>
  </si>
  <si>
    <t>Depuratori d'aria e deumidificatori</t>
  </si>
  <si>
    <t>RAF-ORD2</t>
  </si>
  <si>
    <t>Torri evaporative e condensatori evaporativi</t>
  </si>
  <si>
    <t>CLI.ORD1.1</t>
  </si>
  <si>
    <t>Scambiatori di calore (piastre e fascio tubiero) fino a 200 kW</t>
  </si>
  <si>
    <t>CLI.ORD1.2</t>
  </si>
  <si>
    <t>Scambiatori di calore (piastre e fascio tubiero) da 201 kW a 1000 kW</t>
  </si>
  <si>
    <t>CLI.ORD1.3</t>
  </si>
  <si>
    <t>Scambiatori di calore (piastre e fascio tubiero) superiore a 1000kW</t>
  </si>
  <si>
    <t>CLI.ORD2</t>
  </si>
  <si>
    <t>Distribuzione impianti per la climatizzazione</t>
  </si>
  <si>
    <t>CLI.ORD3</t>
  </si>
  <si>
    <t>Unità a prevalente scambio termico convettivo naturale</t>
  </si>
  <si>
    <t>CLI.ORD4</t>
  </si>
  <si>
    <t>Unità a prevalente scambio termico convettivo forzata</t>
  </si>
  <si>
    <t>CLI.ORD5</t>
  </si>
  <si>
    <t>CLI.ORD6</t>
  </si>
  <si>
    <t>Gruppo frigorifero/Pompa di calore con compressore a vite</t>
  </si>
  <si>
    <t>CLI.ORD7</t>
  </si>
  <si>
    <t>Gruppo frigorifero/Pompa di calore centrifugo</t>
  </si>
  <si>
    <t>CLI.ORD8</t>
  </si>
  <si>
    <t>Gruppo frigorifero/Pompa di calore ad assorbimento</t>
  </si>
  <si>
    <t>CLI.ORD9</t>
  </si>
  <si>
    <t>Impianto Solar Cooling</t>
  </si>
  <si>
    <t>CLI.ORD10</t>
  </si>
  <si>
    <t>Unità di Trattamento Aria (U.T.A.)</t>
  </si>
  <si>
    <t>RIS-ORD1.1</t>
  </si>
  <si>
    <t>Generatori di calore fino a 35 kW</t>
  </si>
  <si>
    <t>RIS-ORD1.2</t>
  </si>
  <si>
    <t>Generatori di calore da 35 a 116 kW</t>
  </si>
  <si>
    <t>RIS-ORD1.3</t>
  </si>
  <si>
    <t>Generatori di calore da 116 a 350 kW</t>
  </si>
  <si>
    <t>RIS-ORD1.4</t>
  </si>
  <si>
    <t>Generatori di calore da 350 a 1162 kW</t>
  </si>
  <si>
    <t>RIS-ORD1.5</t>
  </si>
  <si>
    <t>Generatori di calore oltre i 1162 kW</t>
  </si>
  <si>
    <t>RIS-ORD1.6</t>
  </si>
  <si>
    <t>Extraprezzo per generatori di calore olio diatermico</t>
  </si>
  <si>
    <t>RIS-ORD2</t>
  </si>
  <si>
    <t>Serbatoi per combustibile liquido</t>
  </si>
  <si>
    <t>RIS-ORD3</t>
  </si>
  <si>
    <t>Bruciatori</t>
  </si>
  <si>
    <t>RIS-ORD4</t>
  </si>
  <si>
    <t>Impianti di trattamento dell'acqua</t>
  </si>
  <si>
    <t>RIS-ORD5.1</t>
  </si>
  <si>
    <t>Cogeneratore fino a 115 kWt</t>
  </si>
  <si>
    <t>RIS-ORD5.2</t>
  </si>
  <si>
    <t>Cogeneratore da 115 a 500 kWt</t>
  </si>
  <si>
    <t>RIS-ORD5.3</t>
  </si>
  <si>
    <t>Cogeneratore oltre 500 kWt</t>
  </si>
  <si>
    <t>RIS-ORD6</t>
  </si>
  <si>
    <t>Unità a prevalente scambio termico radiativo</t>
  </si>
  <si>
    <t>Manutenzione dei Depuratori d'aria e deumidificatori comprensivo di tutti gli accessori determinato sulla base del numero di elementi</t>
  </si>
  <si>
    <t>Manutenzione dell'impianto comprensivo di tutti gli accessori determinato sulla base del numero di Torri evaporative/Condensatori evaporativi</t>
  </si>
  <si>
    <t>Manutenzione dell'impianto comprensivo di tutti gli accessori determinato sulla base della superficie lorda dell'immobile</t>
  </si>
  <si>
    <t>Manutenzione delle Unità a prevalente scambio termico convettivo naturale comprensivo di tutti gli accessori determinato sulla base del numero di terminali</t>
  </si>
  <si>
    <t>Manutenzione delle Unità a prevalente scambio termico convettivo forzata comprensivo di tutti gli accessori determinato sulla base del numero di terminali</t>
  </si>
  <si>
    <t>Manutenzione delle Unità autonome comprensivo di tutti gli accessori determinato sulla base del numero di unità interne</t>
  </si>
  <si>
    <t>Manutenzione dell'impianto comprensivo di tutti gli accessori determinato sulla base del numero di Gruppo frigorifero/Pompa di calore con compressore a vite</t>
  </si>
  <si>
    <t>Manutenzione dell'impianto comprensivo di tutti gli accessori determinato sulla base del numero di Gruppo frigorifero/Pompa di calore centrifugo</t>
  </si>
  <si>
    <t>Manutenzione dell'impianto comprensivo di tutti gli accessori determinato sulla base del numero di Gruppo frigorifero/Pompa di calore ad assorbimento</t>
  </si>
  <si>
    <t>Manutenzione dell'impianto comprensivo di tutti gli accessori determinato sulla base del numero di Unità</t>
  </si>
  <si>
    <t>Manutenzione dell'impianto comprensivo di tutti gli accessori determinato sulla base del numero di serbatoi</t>
  </si>
  <si>
    <t>Manutenzione dell'impianto comprensivo di tutti gli accessori determinato sulla base del numero degli impianti di trattametno dell'acqua</t>
  </si>
  <si>
    <t>Manutenzione delle Unità a prevalente scambio termico radiativo comprensivo di tutti gli accessori determinato sulla base della superficie netta servita riscaldata</t>
  </si>
  <si>
    <t>RIS-ORD7</t>
  </si>
  <si>
    <t>Impianto solare termico per ACS e riscaldamento</t>
  </si>
  <si>
    <t>CLI.AP.08-05</t>
  </si>
  <si>
    <t>CLI.AP.08-01</t>
  </si>
  <si>
    <t>CLI.AP.08-02</t>
  </si>
  <si>
    <t>CLI.AP.08-04</t>
  </si>
  <si>
    <t>CLI.AP.02-02</t>
  </si>
  <si>
    <t>CLI.AP.09-01
CLI.AP.09-02
CLI.AP.09-03</t>
  </si>
  <si>
    <t>CLI.AP.08-03</t>
  </si>
  <si>
    <t>Stima Quantità  
(unità, mq, gruppo frigo, ecc.)</t>
  </si>
  <si>
    <t>Manutenzione impianti climatizzazione (raffrescamento e riscaldamento)</t>
  </si>
  <si>
    <t>CLI-STR</t>
  </si>
  <si>
    <t>CLI</t>
  </si>
  <si>
    <t>Sezione CLI_ORD - Attività Ordinarie - Manutenzione impianti di climatizzazione (raffrescamento e riscaldamento)</t>
  </si>
  <si>
    <t>ELT</t>
  </si>
  <si>
    <t>Manutenzione impianti elettrici</t>
  </si>
  <si>
    <t>Manutenzione ordinaria - Impianti Elettrici</t>
  </si>
  <si>
    <t>Sezione ELT_ORD - Attività Ordinarie - Manutenzione impianti elettrici</t>
  </si>
  <si>
    <t>ELT-ORD1</t>
  </si>
  <si>
    <t>ELT-ORD2</t>
  </si>
  <si>
    <t>ELT-ORD4.1</t>
  </si>
  <si>
    <t>Gruppi di continuità fino a 10 kVA</t>
  </si>
  <si>
    <t>ELT-ORD4.2</t>
  </si>
  <si>
    <t>Gruppi di continuità da 11 kVA a 60 kVA</t>
  </si>
  <si>
    <t>ELT-ORD4.3</t>
  </si>
  <si>
    <t>Gruppi di continuità da 61 kVA a 100 kVA</t>
  </si>
  <si>
    <t>ELT-ORD4.4</t>
  </si>
  <si>
    <t>Gruppi di continuità da 101 kVA a 160 kVA</t>
  </si>
  <si>
    <t>Gruppi di continuità  oltre i 160 kVA</t>
  </si>
  <si>
    <t>ELT-ORD6</t>
  </si>
  <si>
    <t>Impianto di terra</t>
  </si>
  <si>
    <t>ELT-ORD7</t>
  </si>
  <si>
    <t>ELT-ORD8</t>
  </si>
  <si>
    <t>Impianto di illuminazione esterna</t>
  </si>
  <si>
    <t>ELT-ORD9</t>
  </si>
  <si>
    <t>Impianto fotovoltaico</t>
  </si>
  <si>
    <t>Manutenzione dell'Impianto di terra comprensivo di tutti gli accessori determinato sulla base della superficie lorda dell'immobile</t>
  </si>
  <si>
    <t>ELT.AP.05-01
ELT.AP.05-02
ELT.AP.05-03</t>
  </si>
  <si>
    <t>Manutenzione dell'Impianto di illuminazione esterna e di tutti gli accessori determinato sulla base del numero di pali</t>
  </si>
  <si>
    <t>Manutenzione dell'Impianto fotovoltaico e di tutti gli accessori determinato sulla base della superficie dei pannelli</t>
  </si>
  <si>
    <t>ELT-STR</t>
  </si>
  <si>
    <t>Manutenzione straordinaria - Impianti Elettrici</t>
  </si>
  <si>
    <t>FM</t>
  </si>
  <si>
    <t>Tutti i servizi di facility management su indicati</t>
  </si>
  <si>
    <t>Manutenzione ordinaria - Impianti Idrico Sanitari</t>
  </si>
  <si>
    <t>IDR-ORD1</t>
  </si>
  <si>
    <t>Centrali idriche</t>
  </si>
  <si>
    <t>IDR-ORD2</t>
  </si>
  <si>
    <t>Impianto di adduzione e distribuzione idrico sanitaria</t>
  </si>
  <si>
    <t>IDR-ORD3</t>
  </si>
  <si>
    <t>Impianto di trattamento delle acque</t>
  </si>
  <si>
    <t>IDR-ORD4</t>
  </si>
  <si>
    <t>Sistemi autonomi di produzione acqua calda sanitaria</t>
  </si>
  <si>
    <t>IDR-ORD5</t>
  </si>
  <si>
    <t>Impianto solare termico per ACS</t>
  </si>
  <si>
    <t>IDR-ORD6</t>
  </si>
  <si>
    <t>IDR-ORD7</t>
  </si>
  <si>
    <t>Impianto di smaltimento acque reflue</t>
  </si>
  <si>
    <t>IDR-ORD8</t>
  </si>
  <si>
    <t>Impianto di irrigazione automatico esterno</t>
  </si>
  <si>
    <t>Manutenzione delle Centrali idriche, comprensiva di tutti gli apparati e accessori, determinato sulla base del numero delle centrali</t>
  </si>
  <si>
    <t>Manutenzione Impianto di adduzione e distribuzione idrico sanitaria, determinato sulla base della superficie lorda dell'immobile</t>
  </si>
  <si>
    <t>Manutenzione Impianto di trattamento delle acque, determinato sulla base del numero di impianti</t>
  </si>
  <si>
    <t>Manutenzione Sistemi autonomi di produzione acqua calda sanitaria, determinato sulla base del numero di generatori di ACS</t>
  </si>
  <si>
    <t>Manutenzione Utenze terminali e accessori, determinato sulla base della superficie netta delle Aree Omogenee servite (Area tipo 3 – Servizi igienici; Area tipo 7 – Cucine)</t>
  </si>
  <si>
    <t>Manutenzione Impianto di smaltimento acque reflue, determinato sulla base del numero di impianti di sollevamento</t>
  </si>
  <si>
    <t>Manutenzione Impianto di irrigazione automatico esterno, determinato sulla base della superficie netta irrigata</t>
  </si>
  <si>
    <t>IDR.AP.06-01
IDR.AP.06-02
IDR.AP.06-03
IDR.AP.06-04</t>
  </si>
  <si>
    <t>IDR.AP.04-06</t>
  </si>
  <si>
    <t>IDR.AP.04-01 
IDR.AP.04-02
IDR.AP.04-03
IDR.AP.04-04
IDR.AP.04-05</t>
  </si>
  <si>
    <t>IDR.AP.03-01 
IDR.AP.03-02
IDR.AP.03-03</t>
  </si>
  <si>
    <t>IDR.AP.02-01 
IDR.AP.02-02
IDR.AP.02-03
IDR.AP.02-04
IDR.AP.02-05</t>
  </si>
  <si>
    <t>IDR</t>
  </si>
  <si>
    <t>Manutenzione impianti idrico sanitari</t>
  </si>
  <si>
    <t>Sezione IDR_ORD - Attività Ordinarie - Manutenzione impianti idrico sanitari</t>
  </si>
  <si>
    <t>Stima Quantità  
(centrale, mq, ecc.)</t>
  </si>
  <si>
    <t>IDR-STR</t>
  </si>
  <si>
    <t>Manutenzione straordinaria - Impianti Idrico Sanitari</t>
  </si>
  <si>
    <t>Manutenzione straordinaria - Impianti di Climatizzazione (raffrescamento e riscaldamento)</t>
  </si>
  <si>
    <t>Codice ribasso offerto</t>
  </si>
  <si>
    <t>PUL6</t>
  </si>
  <si>
    <t>PUL7</t>
  </si>
  <si>
    <t>PUL8</t>
  </si>
  <si>
    <t>DIS1</t>
  </si>
  <si>
    <t>Attività di Base - Derattizzazione e disinfestazione</t>
  </si>
  <si>
    <t>SMA1</t>
  </si>
  <si>
    <t xml:space="preserve"> Codice ribasso offerto</t>
  </si>
  <si>
    <t>TRA1</t>
  </si>
  <si>
    <t>Tempo esecuzione attività
(H/anno)</t>
  </si>
  <si>
    <t>2. Istruzioni per la compilazione fogli servizi</t>
  </si>
  <si>
    <t>3. Istruzioni per la compilazione foglio di riepilogo</t>
  </si>
  <si>
    <t>ELT-ORD3</t>
  </si>
  <si>
    <t>Impianti di utenza per le connessioni di Media Tensione (MT)</t>
  </si>
  <si>
    <t>Impianti di utenza per le connessioni in Bassa Tensione (BT)</t>
  </si>
  <si>
    <t>Distribuzione elettrica secondaria</t>
  </si>
  <si>
    <t>Manutenzione Impianti di utenza per immobili connessi in Media Tensione (MT), comprensiva di tutte le apparecchiature, determinato sulla base del numero di punti di connessione alla rete MT</t>
  </si>
  <si>
    <t>Manutenzione Impianti di utenza per immobili connessi in Bassa Tensione (MT), comprensiva di tutte le apparecchiature, determinato sulla base del numero di punti di connessione alla rete BT</t>
  </si>
  <si>
    <t>Manutenzione dell'impianto di distribuzione elettrica secondaria (con esclusione delle sole voci remunerate con specifici canoni) determinato sulla base della superficie lorda dell'immobile</t>
  </si>
  <si>
    <t>ELT.AP.01-01
ELT.AP.01-02
ELT.AP.01-03
ELT.AP.01-04
ELT.AP.01-05
ELT.AP.01-06</t>
  </si>
  <si>
    <t>ELT.AP.01-06
ELT.AP.01-07</t>
  </si>
  <si>
    <t>ELT.AP.02-01
ELT.AP.02-02
ELT.AP.02-03
ELT.AP.07-01
ELT.AP.07-02</t>
  </si>
  <si>
    <t>Manutenzione dei Gruppi elettrogeni, comprensiva di tutte le apparecchiature, determinato sulla base del numero di Gruppi elettrogeni presenti per taglia di potenza (valore di targa in kVA)</t>
  </si>
  <si>
    <t>ELT-ORD5.1</t>
  </si>
  <si>
    <t>ELT-ORD5.2</t>
  </si>
  <si>
    <t>ELT-ORD5.3</t>
  </si>
  <si>
    <t>ELT-ORD5.4</t>
  </si>
  <si>
    <t>ELT-ORD5.5</t>
  </si>
  <si>
    <t>Manutenzione dei Gruppi di continuità comprensiva di tutte le apparecchiature, determinato sulla base del numero di Gruppi di continuità presenti per taglia di potenza  (valore di targa in kVA)</t>
  </si>
  <si>
    <t>ELT.AP.06-01
ELT.AP.06-02
ELT.AP.06-03
ELT.AP.06-04</t>
  </si>
  <si>
    <t>ELT.AP.08-01
ELT.AP.08-02
ELT.AP.08-03
ELT.AP.08-04</t>
  </si>
  <si>
    <t>ELT.AP.09-01 
ELT.AP.09-02
ELT.AP.09-03
ELT.AP.09-04
ELT.AP.09-05
ELT.AP.09-06
ELT.AP.09-07
ELT.AP.09-08</t>
  </si>
  <si>
    <t>CLI.AP.01-05
CLI.AP.02-10</t>
  </si>
  <si>
    <t>CLI.AP.02-06</t>
  </si>
  <si>
    <t>CLI.AP.01-03
CLI.AP.01-05
CLI.AP.02-07</t>
  </si>
  <si>
    <t>CLI.AP.01-03
CLI.AP.01-05
CLI.AP.02-08</t>
  </si>
  <si>
    <t>CLI.AP.01-03
CLI.AP.01-05
CLI.AP.02-09</t>
  </si>
  <si>
    <t>CLI.AP.02-12</t>
  </si>
  <si>
    <t>Manutenzione dell'impianto comprensivo di tutti gli accessori determinato sulla base della superficie totale dei pannelli come da schede produttore</t>
  </si>
  <si>
    <t>CLI.AP.01-04
CLI.AP.01-05
CLI.AP.04-01
CLI.AP.04-02
CLI.AP.04-03
CLI.AP.04-04
CLI.AP.04-05
CLI.AP.04-06</t>
  </si>
  <si>
    <t>CLI.AP.01-01
CLI.AP.01-05
CLI.AP.02-01
CLI.AP.02-03
CLI.AP.02-04</t>
  </si>
  <si>
    <t>Manutenzione delle centrali termiche, comprensiva di tutte le apparecchiature, determinato sulla base del numero dei Generatori di calore presenti per taglia di potenza (valori di targa in kW)</t>
  </si>
  <si>
    <t>CLI.AP.02-05</t>
  </si>
  <si>
    <t>CLI.AP.01-02
CLI.AP.01-05
CLI.AP.02-03
CLI.AP.02-04
CLI.AP.03-01
CLI.AP.03-02
CLI.AP.03-03
CLI.AP.03-04
CLI.AP.03-05
CLI.AP.03-06</t>
  </si>
  <si>
    <t>CLI.AP.02-11</t>
  </si>
  <si>
    <t>ANT</t>
  </si>
  <si>
    <t>ANT-ORD1.1</t>
  </si>
  <si>
    <t>ANT-ORD1.2</t>
  </si>
  <si>
    <t>ANT-ORD2</t>
  </si>
  <si>
    <t>ANT-ORD3</t>
  </si>
  <si>
    <t>ANT-ORD4.1</t>
  </si>
  <si>
    <t>ANT-ORD4.2</t>
  </si>
  <si>
    <t>ANT-ORD4.3</t>
  </si>
  <si>
    <t>ANT-ORD5.1</t>
  </si>
  <si>
    <t>ANT-ORD5.2</t>
  </si>
  <si>
    <t>ANT-ORD6.1</t>
  </si>
  <si>
    <t>ANT-ORD6.2</t>
  </si>
  <si>
    <t>ANT-ORD7.1</t>
  </si>
  <si>
    <t>ANT-ORD7.2</t>
  </si>
  <si>
    <t>ANT-ORD8.1</t>
  </si>
  <si>
    <t>ANT-ORD8.2</t>
  </si>
  <si>
    <t>ANT-ORD9.1</t>
  </si>
  <si>
    <t>ANT-ORD9.2</t>
  </si>
  <si>
    <t>ANT-ORD10.1</t>
  </si>
  <si>
    <t>ANT-ORD10.2</t>
  </si>
  <si>
    <t>ANT-ORD11.1</t>
  </si>
  <si>
    <t>ANT-ORD11.2</t>
  </si>
  <si>
    <t>ANT-ORD12.1</t>
  </si>
  <si>
    <t>ANT-ORD12.2</t>
  </si>
  <si>
    <t>ANT-ORD13.1</t>
  </si>
  <si>
    <t>ANT-ORD13.2</t>
  </si>
  <si>
    <t>ANT-ORD14.1</t>
  </si>
  <si>
    <t>ANT-ORD14.2</t>
  </si>
  <si>
    <t>ANT-ORD15</t>
  </si>
  <si>
    <t>ANT-ORD16</t>
  </si>
  <si>
    <t>ANT-ORD17</t>
  </si>
  <si>
    <t>ANT-ORD18</t>
  </si>
  <si>
    <t>ANT-ORD19</t>
  </si>
  <si>
    <t>ANT-ORD20</t>
  </si>
  <si>
    <t>ANT-ORD21</t>
  </si>
  <si>
    <t>ANT-ORD22.1</t>
  </si>
  <si>
    <t>ANT-ORD22.2</t>
  </si>
  <si>
    <t>ANT-ORD23.1</t>
  </si>
  <si>
    <t>ANT-ORD23.2</t>
  </si>
  <si>
    <t>ANT-ORD24</t>
  </si>
  <si>
    <t>ANT-ORD25</t>
  </si>
  <si>
    <t>ANT-ORD26.1</t>
  </si>
  <si>
    <t>ANT-ORD26.2</t>
  </si>
  <si>
    <t>ANT-ORD26.3</t>
  </si>
  <si>
    <t>Gruppi di pompaggio</t>
  </si>
  <si>
    <t>Serbatoi di accumulo</t>
  </si>
  <si>
    <t>Sistemi fissi automatici ad estinguenti ad acqua - Sprinkler</t>
  </si>
  <si>
    <t>Sistemi fissi automatici ad estinguenti gassosi</t>
  </si>
  <si>
    <t>Idranti a muro</t>
  </si>
  <si>
    <t>Naspi antincendio</t>
  </si>
  <si>
    <t>Idranti soprasuolo e sottosuolo</t>
  </si>
  <si>
    <t>Attacchi autopompa VVF</t>
  </si>
  <si>
    <t>Estintori a polvere portatili - Controllo</t>
  </si>
  <si>
    <t>Estintori a polvere carrellati - Controllo</t>
  </si>
  <si>
    <t>Estintori a base d'acqua o schiuma portatili - Controllo</t>
  </si>
  <si>
    <t>Estintori a base d'acqua o schiuma carrellati - Controllo</t>
  </si>
  <si>
    <t>Estintori a biossido di carbonio portatili- Controllo</t>
  </si>
  <si>
    <t>Estintori a biossido di carbonio carrellati - Controllo</t>
  </si>
  <si>
    <t>Centrale di controllo e segnalazione</t>
  </si>
  <si>
    <t>Sistemi fissi automatici di rivelazione d’incendio</t>
  </si>
  <si>
    <t>Sistemi fissi automatici di rivelazione di gas</t>
  </si>
  <si>
    <t>Sistemi di segnalazione d’allarme e di diffusione sonora</t>
  </si>
  <si>
    <t>Sistemi di evacuazione fumo e calore (SENFC e SEFFC)</t>
  </si>
  <si>
    <t>Infissi motorizzati</t>
  </si>
  <si>
    <t>Sistemi di pressurizzazione d'aria</t>
  </si>
  <si>
    <t>Porte tagliafuoco e lungo le vie di esodo (1 o 2 ante)</t>
  </si>
  <si>
    <t>Portoni tagliafuoco e lungo le vie di esodo (scorrevoli o girevoli)</t>
  </si>
  <si>
    <t>Sistemi fissi di compartimentazione</t>
  </si>
  <si>
    <t>Impianto di illuminazione di emergenza</t>
  </si>
  <si>
    <t>Armadio DPI - Attività a rischio Basso</t>
  </si>
  <si>
    <t>Armadio DPI - Attività a rischio Medio</t>
  </si>
  <si>
    <t>Armadio DPI - Attività a rischio Alto</t>
  </si>
  <si>
    <t>ANT.AP.01-01</t>
  </si>
  <si>
    <t>Manutenzione dei Gruppi di pompaggio a servizio di un sistema fisso di spegnimento (controllo periodico settimanale, mensile, trimestrale, semestrale, annuale e triennale), determinato sulla base del numero dei Gruppi di pompaggio (indipendentemente dal numero di pompe)</t>
  </si>
  <si>
    <t>Manutenzione dei Gruppi di pompaggio a servizio di un sistema fisso di spegnimento (controllo periodico trimestrale, semestrale, annuale e triennale), determinato sulla base del numero dei Gruppi di pompaggio (indipendentemente dal numero di pompe)</t>
  </si>
  <si>
    <t>Manutenzione dei Serbatoi di accumulo a servizio di un sistema fisso di spegnimento (controllo periodico trimestrale, annuale e triennale), determinato sulla base del numero dei serbatoi di accumulo</t>
  </si>
  <si>
    <t>Manutenzione della rete di distribuzione e degli ugelli di erogazione dei sistemi Sprinkler, determinato sulla base del numero degli ugelli di erogazione</t>
  </si>
  <si>
    <t>Manutenzione dei Sistemi ad estinguenti gassosi (sorveglianza mensile e controllo periodico semestrale), determinati sulla base del numero di bombole</t>
  </si>
  <si>
    <t>Manutenzione dei Sistemi ad estinguenti gassosi (controllo periodico semestrale), determinati sulla base del numero di bombole</t>
  </si>
  <si>
    <t>Manutenzione della rete di distribuzione e degli ugelli di erogazione dei sistemi ad estinguenti gassosi, determinato sulla base del numero degli ugelli di erogazione</t>
  </si>
  <si>
    <t>Manutenzione degli Idranti a muro (sorveglianza mensile, controllo periodico semestrale e controllo funzionale annuale tubazioni), determinato sulla base del numero di idranti</t>
  </si>
  <si>
    <t>Manutenzione degli Idranti a muro (controllo periodico semestrale e controllo funzionale annuale tubazioni), determinato sulla base del numero di idranti</t>
  </si>
  <si>
    <t>Manutenzione dei Naspi antincendio (sorveglianza mensile, controllo periodico semestrale e controllo funzionale annuale tubazioni), determinato sulla base del numero di naspi</t>
  </si>
  <si>
    <t>Manutenzione dei Naspi antincendio (controllo periodico semestrale e controllo funzionale annuale tubazioni), determinato sulla base del numero di naspi</t>
  </si>
  <si>
    <t>Manutenzione degli Idranti soprasuolo e sottosuolo (sorveglianza mensile, controllo periodico semestrale e controllo funzionale annuale tubazioni), determinato sulla base del numero di idranti</t>
  </si>
  <si>
    <t>Manutenzione degli Idranti soprasuolo e sottosuolo (controllo periodico semestrale e controllo funzionale annuale tubazioni), determinato sulla base del numero di idranti</t>
  </si>
  <si>
    <t>Manutenzione degli Attacchi autopompa VVF (sorveglianza mensile, controllo periodico semestrale), determinato sulla base del numero di attacchi autopompa VVF</t>
  </si>
  <si>
    <t>Manutenzione degli Attacchi autopompa VVF (controllo periodico semestrale), determinato sulla base del numero di attacchi autopompa VVF</t>
  </si>
  <si>
    <t>Manutenzione degli Estintori a polvere portatili (sorveglianza mensile e controllo periodico semestrale), determinato sulla base del numero di Estintori</t>
  </si>
  <si>
    <t>Manutenzione degli Estintori a polvere portatili (controllo periodico semestrale), determinato sulla base del numero di Estintori</t>
  </si>
  <si>
    <t>Manutenzione degli Estintori a polvere carrellati  (sorveglianza mensile e controllo periodico semestrale), determinato sulla base del numero di Estintori</t>
  </si>
  <si>
    <t>Manutenzione degli Estintori a polvere carrellati (controllo periodico semestrale), determinato sulla base del numero di Estintori</t>
  </si>
  <si>
    <t>Manutenzione degli Estintori a base d'acqua o schiuma portatili (sorveglianza mensile e controllo periodico semestrale), determinato sulla base del numero di Estintori</t>
  </si>
  <si>
    <t>Manutenzione degli Estintori a base d'acqua o schiuma portatili (controllo periodico semestrale), determinato sulla base del numero di Estintori</t>
  </si>
  <si>
    <t>Manutenzione egli Estintori a base d'acqua o schiuma carrellati (sorveglianza mensile e controllo periodico semestrale), determinato sulla base del numero di Estintori</t>
  </si>
  <si>
    <t>Manutenzione egli Estintori a base d'acqua o schiuma carrellati (controllo periodico semestrale), determinato sulla base del numero di Estintori</t>
  </si>
  <si>
    <t>Manutenzione degli Estintori a biossido di carbonio portatili (sorveglianza mensile e controllo periodico semestrale), determinato sulla base del numero di Estintori</t>
  </si>
  <si>
    <t>Manutenzione degli Estintori a biossido di carbonio portatili (controllo periodico semestrale), determinato sulla base del numero di Estintori</t>
  </si>
  <si>
    <t>Manutenzione  degli Estintori a biossido di carbonio carrellati (sorveglianza mensile e controllo periodico semestrale), determinato sulla base del numero di Estintori</t>
  </si>
  <si>
    <t>Manutenzione  degli Estintori a biossido di carbonio carrellati (controllo periodico semestrale), determinato sulla base del numero di Estintori</t>
  </si>
  <si>
    <t>Manutenzione della Centrale di controllo e segnalazione, determinato sulla base del numero di centrali di controllo e segnalazione dell'impianto di rivelazione e di segnalazione allarme incendio</t>
  </si>
  <si>
    <t>Manutenzione dei Sistemi fissi automatici di rivelazione d’incendio, determinato sulla base del numero di rilevatori</t>
  </si>
  <si>
    <t>Manutenzione dei sistemi fissi automatici di rivelazione di gas, determinato sulla base del numero di rilevatori</t>
  </si>
  <si>
    <t>Manutenzione dei Sistemi di segnalazione d’allarme e di diffusione sonora, determinato sulla base della superfice lorda dell'immobile</t>
  </si>
  <si>
    <t xml:space="preserve">Manutenzione dei Sistemi di evacuazione di fumo e calore (SENFC e SEFFC), determinato sulla base del numero di evacuatori </t>
  </si>
  <si>
    <t>Manutenzione degli Infissi motorizzati, determinato sulla base del numero di infissi motorizzati</t>
  </si>
  <si>
    <t>Manutenzione dei Sistemi di pressurizzazione d'aria, determinato sulla base del numero di pressurizzatori</t>
  </si>
  <si>
    <t xml:space="preserve">Manutenzione delle Porte tagliafuoco e lungo le vie di esodo (sorveglianza mensile e controllo periodico semestrale), determinato sulla base del numero di porte </t>
  </si>
  <si>
    <t xml:space="preserve">Manutenzione delle Porte tagliafuoco e lungo le vie di esodo (controllo periodico semestrale), determinato sulla base del numero di porte </t>
  </si>
  <si>
    <t>Manutenzione dei Portoni tagliafuoco e lungo le vie di esodo (sorveglianza mensile e controllo periodico semestrale), determinato sulla base del numero di portoni</t>
  </si>
  <si>
    <t>Manutenzione dei Portoni tagliafuoco e lungo le vie di esodo (controllo periodico semestrale), determinato sulla base del numero di portoni</t>
  </si>
  <si>
    <t>Manutenzione di tutti Sistemi fissi di compartimentazione, determinato sulla base della superficie lorda dell'immobile</t>
  </si>
  <si>
    <t>Manutenzione dell'Impianto di illuminazione di emergenza, determinato sulla base della superficie lorda dell'immobile</t>
  </si>
  <si>
    <t>Manutenzione dell'armadio DPI - Attività a rischio Basso, determinato sulla base del numero di armadi</t>
  </si>
  <si>
    <t>Manutenzione dell'armadio DPI - Attività a rischio Medio, determinato sulla base del numero di armadi</t>
  </si>
  <si>
    <t>Manutenzione dell'armadio DPI - Attività a rischio Alto, determinato sulla base del numero di armadi</t>
  </si>
  <si>
    <t>ANT.AP.01-02</t>
  </si>
  <si>
    <t>ANT.AP.01-03</t>
  </si>
  <si>
    <t>ANT.AP.01-04</t>
  </si>
  <si>
    <t>ANT.AP.01–05
ANT.AP.01–08</t>
  </si>
  <si>
    <t>ANT.AP.01–06
ANT.AP.01–08</t>
  </si>
  <si>
    <t>ANT.AP.01–07
ANT.AP.01–08</t>
  </si>
  <si>
    <t>ANT.AP.01–09</t>
  </si>
  <si>
    <t>ANT.AP.02–01</t>
  </si>
  <si>
    <t>ANT.AP.02–02</t>
  </si>
  <si>
    <t>ANT.AP.02–03</t>
  </si>
  <si>
    <t>ANT.AP 03-01</t>
  </si>
  <si>
    <t>ANT.AP 03-02</t>
  </si>
  <si>
    <t>ANT.AP 03-03</t>
  </si>
  <si>
    <t>ANT.AP 03-04
ANT.AP 03-05
ANT.AP 03-06</t>
  </si>
  <si>
    <t>ANT.AP 04-01 
ANT.AP 04-02
ANT.AP 04-03
ANT.AP 04-04
ANT.AP 04-05
ANT.AP 04-06</t>
  </si>
  <si>
    <t>ANT.AP 04-07</t>
  </si>
  <si>
    <t>ANT.AP 04-08</t>
  </si>
  <si>
    <t>ANT.AP 05-01</t>
  </si>
  <si>
    <t>ANT.AP 05-02</t>
  </si>
  <si>
    <t>ANT.AP 05-03
ANT.AP 05-04
ANT.AP 05-05
ANT.AP 05-06
ANT.AP 05-07
ANT.AP 05-08</t>
  </si>
  <si>
    <t>ANT.AP 06-01
ANT.AP 06-02</t>
  </si>
  <si>
    <t>ANT.AP 07-01
ANT.AP 07-02
ANT.AP 07-03
ANT.AP 07-04
ANT.AP 07-05
ANT.AP 07-06
ANT.AP 07-07</t>
  </si>
  <si>
    <t>Stima Quantità  
(gruppi, naspi, idranti, ecc.)</t>
  </si>
  <si>
    <t>ANT-AGG1</t>
  </si>
  <si>
    <t xml:space="preserve">Sistemi fissi automatici ad estinguenti gassosi - Gruppo bombole - Revisione e collaudo </t>
  </si>
  <si>
    <t>ANT-AGG2</t>
  </si>
  <si>
    <t>Sistemi fissi automatici ad estinguenti gassosi - Door Fan integrity test</t>
  </si>
  <si>
    <t>ANT-AGG3</t>
  </si>
  <si>
    <t>Tubazioni - Collaudo periodico quinquennale</t>
  </si>
  <si>
    <t>ANT-AGG4</t>
  </si>
  <si>
    <t>Estintori a polvere portatili - Revisione</t>
  </si>
  <si>
    <t>ANT-AGG5</t>
  </si>
  <si>
    <t>Estintori a polvere carrellati - Revisione</t>
  </si>
  <si>
    <t>ANT-AGG6</t>
  </si>
  <si>
    <t>Estintori a base d'acqua o schiuma portatili - Revisione</t>
  </si>
  <si>
    <t>ANT-AGG7</t>
  </si>
  <si>
    <t>Estintori a base d'acqua o schiuma carrellati - Revisione</t>
  </si>
  <si>
    <t>ANT-AGG8</t>
  </si>
  <si>
    <t>Estintori a biossido di carbonio portatili - Revisione</t>
  </si>
  <si>
    <t>ANT-AGG9</t>
  </si>
  <si>
    <t>Estintori a biossido di carbonio carrellati - Revisione</t>
  </si>
  <si>
    <t>ANT-AGG10</t>
  </si>
  <si>
    <t>Estintori a polvere portatili - Collaudo</t>
  </si>
  <si>
    <t>ANT-AGG11</t>
  </si>
  <si>
    <t>Estintori a polvere carrellati - Collaudo</t>
  </si>
  <si>
    <t>ANT-AGG12</t>
  </si>
  <si>
    <t>Estintori a base d'acqua o schiuma portatili - Collaudo</t>
  </si>
  <si>
    <t>ANT-AGG13</t>
  </si>
  <si>
    <t>Estintori a base d'acqua o schiuma carrellati - Collaudo</t>
  </si>
  <si>
    <t>ANT-AGG14</t>
  </si>
  <si>
    <t>Estintori a biossido di carbonio portatili- Collaudo</t>
  </si>
  <si>
    <t>ANT-AGG15</t>
  </si>
  <si>
    <t>Estintori a biossido di carbonio carrellati - Collaudo</t>
  </si>
  <si>
    <t>ANT.AG-01</t>
  </si>
  <si>
    <t>ANT.AG-02</t>
  </si>
  <si>
    <t>ANT.AG-03</t>
  </si>
  <si>
    <t>ANT.AG-04</t>
  </si>
  <si>
    <t>ANT.AG-05</t>
  </si>
  <si>
    <t>ANT.AG-06</t>
  </si>
  <si>
    <t>ANT.AG-07</t>
  </si>
  <si>
    <t>ANT.AG-08</t>
  </si>
  <si>
    <t>ANT.AG-09</t>
  </si>
  <si>
    <t>Revisione e collaudo del gruppo bombole, comprensivo di sostituzione estinguente e sostituzione componentistica, determinato sulla base della capacità in litri delle bombole</t>
  </si>
  <si>
    <t>Prova di tenuta locali impianti ad estinguenti gassosi (Door Fan integrity test), determinato sula base del numero di locali protetti</t>
  </si>
  <si>
    <t xml:space="preserve">Collaudo periodico delle tubazioni flessibili e semirigide, determinato sulla base del numero di tubazioni di idranti e naspi </t>
  </si>
  <si>
    <t>Revisione degli Estintori a polvere portatili compresa la sostituzione dell'estinguente e della componentistica</t>
  </si>
  <si>
    <t>Revisione degli Estintori a polvere carrellati compresa la sostituzione dell'estinguente e della componentistica</t>
  </si>
  <si>
    <t>Revisione degli Estintori a base d'acqua o schiuma portatili compresa la sostituzione dell'estinguente e della componentistica</t>
  </si>
  <si>
    <t>Revisione degli Estintori a base d'acqua o schiuma carrellati compresa la sostituzione dell'estinguente e della componentistica</t>
  </si>
  <si>
    <t>Revisione degli Estintori a biossido di carbonio portatili compresa la sostituzione dell'estinguente e della componentistica</t>
  </si>
  <si>
    <t>Revisione degli Estintori a biossido di carbonio carrellati compresa la sostituzione dell'estinguente e della componentistica</t>
  </si>
  <si>
    <t>Collaudo degli Estintori a polvere portatili compresa la sostituzione dell'estinguente e della componentistica</t>
  </si>
  <si>
    <t>Collaudo degli Estintori a polvere carrellati compresa la sostituzione dell'estinguente e della componentistica</t>
  </si>
  <si>
    <t>Collaudo degli Estintori a base d'acqua o schiuma portatili compresa la sostituzione dell'estinguente e della componentistica</t>
  </si>
  <si>
    <t>Collaudo degli Estintori a base d'acqua o schiuma carrellati compresa la sostituzione dell'estinguente e della componentistica</t>
  </si>
  <si>
    <t>Collaudo degli Estintori a biossido di carbonio portatili compresa la sostituzione  dell'estinguente e della componentistica</t>
  </si>
  <si>
    <t>Collaudo degli Estintori a biossido di carbonio carrellati compresa la sostituzione dell'estinguente e della componentistica</t>
  </si>
  <si>
    <t>Manutenzione impianti antincendio</t>
  </si>
  <si>
    <t>Manutenzione impianti speciali</t>
  </si>
  <si>
    <t>ANT-STR</t>
  </si>
  <si>
    <t>SPE-STR</t>
  </si>
  <si>
    <t>Manutenzione straordinaria - Impianti Antincendio</t>
  </si>
  <si>
    <t>Manutenzione straordinaria - Impianti Speciali</t>
  </si>
  <si>
    <t>Manutenzione ordinaria - Impianti Antincendio</t>
  </si>
  <si>
    <t>Manutenzione ordinaria - Impianti Speciali</t>
  </si>
  <si>
    <t>SPE-ORD1</t>
  </si>
  <si>
    <t>Impianto antintrusione</t>
  </si>
  <si>
    <t>SPE-ORD2</t>
  </si>
  <si>
    <t>Accessi</t>
  </si>
  <si>
    <t>SPE-ORD3</t>
  </si>
  <si>
    <t>Varchi pedonali</t>
  </si>
  <si>
    <t>SPE-ORD4</t>
  </si>
  <si>
    <t>Metal detector</t>
  </si>
  <si>
    <t>SPE-ORD5</t>
  </si>
  <si>
    <t>Accessi pedonali esterni e/o interni motorizzati</t>
  </si>
  <si>
    <t>SPE-ORD6</t>
  </si>
  <si>
    <t>Passi carrabili motorizzati</t>
  </si>
  <si>
    <t>SPE-ORD7</t>
  </si>
  <si>
    <t>Dissuasori mobili a scomparsa</t>
  </si>
  <si>
    <t>SPE-ORD8</t>
  </si>
  <si>
    <t>Impianto di videosorveglianza</t>
  </si>
  <si>
    <t>SPE-ORD9</t>
  </si>
  <si>
    <t>Impianto interfonico e diffusione sonora</t>
  </si>
  <si>
    <t>SPE-ORD10</t>
  </si>
  <si>
    <t>Impianto di trasmissione dati</t>
  </si>
  <si>
    <t>SPE-ORD11</t>
  </si>
  <si>
    <t>Impianto telefonico e videocitofonico</t>
  </si>
  <si>
    <t>SPE-ORD12</t>
  </si>
  <si>
    <t>Impianto di ricezione segnali</t>
  </si>
  <si>
    <t>SPE.AP.01-01 
SPE.AP.01-02
SPE.AP.01-03
SPE.AP.01-04
SPE.AP.01-05
SPE.AP.01-06
SPE.AP.01-07</t>
  </si>
  <si>
    <t>SPE.AP.02-01
SPE.AP.02-02
SPE.AP.02-03
SPE.AP.02-04
SPE.AP.02-05</t>
  </si>
  <si>
    <t>SPE.AP.02-01
SPE.AP.02-02
SPE.AP.02-03
SPE.AP.02-04
SPE.AP.02-06</t>
  </si>
  <si>
    <t>SPE.AP.02-01
SPE.AP.02-02
SPE.AP.02-03
SPE.AP.02-04
SPE.AP.02-07</t>
  </si>
  <si>
    <t>SPE.AP.03-01</t>
  </si>
  <si>
    <t>SPE.AP.03-02</t>
  </si>
  <si>
    <t>SPE.AP.03-03</t>
  </si>
  <si>
    <t>SPE.AP.04-01
SPE.AP.04-02
SPE.AP.04-03
SPE.AP.04-04
SPE.AP.04-05
SPE.AP.04-06</t>
  </si>
  <si>
    <t>SPE.AP.05-01
SPE.AP.05-02
SPE.AP.05-03
SPE.AP.05-04
SPE.AP.05-05
SPE.AP.05-06
SPE.AP.05-07</t>
  </si>
  <si>
    <t>SPE.AP.06-01 
SPE.AP.06-02
SPE.AP.06-03
SPE.AP.06-04
SPE.AP.06-05
SPE.AP.06-06
SPE.AP.06-07
SPE.AP.06-08</t>
  </si>
  <si>
    <t>SPE.AP.07-01
SPE.AP.07-02
SPE.AP.07-03
SPE.AP.07-04</t>
  </si>
  <si>
    <t>SPE.AP.08-01
SPE.AP.08-02
SPE.AP.08-03
SPE.AP.08-04
SPE.AP.08-05</t>
  </si>
  <si>
    <t>Manutenzione dell'Impianto antintrusione, comprensiva di tutti gli apparati e accessori, determinato sulla base della superfice lorda dell'immobile</t>
  </si>
  <si>
    <t>Manutenzione degli Accessi (lettori di badge per porte, serrature a codici per porte, ecc), comprensiva di tutti gli apparati e accessori, determinato sulla base del numero di unità</t>
  </si>
  <si>
    <t>Manutenzione dei Varchi pedonali (tornelli, barriere fisiche e varchi, ecc.), comprensiva di tutti gli apparati e accessori, determinato sulla base del numero di varchi</t>
  </si>
  <si>
    <t>Manutenzione dei Metal detector, comprensiva di tutti gli apparati e accessori, determinato sulla base del numero di unità</t>
  </si>
  <si>
    <t>Manutenzione degli Accessi pedonali esterni e/o interni motorizzati (porte automatiche, bussole, ecc.), comprensiva di tutti gli apparati e accessori, determinato sulla base del numero di accessi</t>
  </si>
  <si>
    <t>Manutenzione di Passi carrabili motorizzati (cancelli, barriere veicolari, ecc.), comprensiva di tutti gli apparati e accessori, determinato sulla base del numero di passi carrabili</t>
  </si>
  <si>
    <t>Manutenzione di Dissuasori mobili a scomparsa, comprensiva di tutti gli apparati e accessori, determinato sulla base del numero di dissuasori</t>
  </si>
  <si>
    <t>Manutenzione dell'Impianto di videosorveglianza, comprensiva di tutti gli apparati e accessori, determinato sulla base del numero di apparecchi ottici</t>
  </si>
  <si>
    <t>Manutenzione dell'Impianto interfonico e diffusione sonora (ad esclusione della diffusione sonora antincendio trattata in voce dedicata nell'impianto antincendio), comprensiva di tutti gli apparati e accessori, determinato sulla base della superfice lorda dell'immobile</t>
  </si>
  <si>
    <t>Manutenzione dell'Impianto di trasmissione dati, comprensiva di tutti gli apparati e accessori, determinato sulla base della superfice lorda dell'immobile</t>
  </si>
  <si>
    <t>Manutenzione dell'Impianto telefonico e videocitofonico, comprensiva di tutti gli apparati e accessori, determinato sulla base della superfice lorda dell'immobile</t>
  </si>
  <si>
    <t>Manutenzione dell'Impianto di ricezione segnali, comprensiva di tutti gli apparati e accessori, determinato sulla base della superfice lorda dell'immobile</t>
  </si>
  <si>
    <t>SPE</t>
  </si>
  <si>
    <t>Sezione ANT_ORD - Attività Ordinarie - Manutenzione impianti antincendio</t>
  </si>
  <si>
    <t>Sezione SPE_ORD - Attività Ordinarie - Manutenzione impianti speciali</t>
  </si>
  <si>
    <t>Stima Quantità  
(mq, unità, varco, ecc.)</t>
  </si>
  <si>
    <t>GIA</t>
  </si>
  <si>
    <t>rampa</t>
  </si>
  <si>
    <t>MMI.AP</t>
  </si>
  <si>
    <t>MME.AP</t>
  </si>
  <si>
    <t>MME.AP-01
MME.AP-02
MME.AP-03
MME.AP-04
MME.AP-05</t>
  </si>
  <si>
    <t>Prezzo di aggiudicazione (€/mq/anno)</t>
  </si>
  <si>
    <t>MMI.AP-01
MMI.AP-02
MMI.AP-03
MMI.AP-04
MMI.AP-05
MMI.AP-06
MMI.AP-07
MMI.AP-08
MMI.AP-09
MMI.AP-10
MMI.AP-11</t>
  </si>
  <si>
    <t>Mantenimento Edile delle Aree interne del sistema edilizio, determinate sulla base della superficie lorda delle aree interne</t>
  </si>
  <si>
    <t>Mantenimento Edile delle Aree esterne del sistema edilizio, determinate sulla base della superficie lorda delle aree esterne</t>
  </si>
  <si>
    <t>Terminali idrico sanitari e apparecchiature/accessori bagno</t>
  </si>
  <si>
    <t>IDR.AP.05-01
IDR.AP.05-02</t>
  </si>
  <si>
    <t>Prezzo trasporto (prezzo di n. 1 viaggio)</t>
  </si>
  <si>
    <t>Apparecchiature fuori uso, contenenti componenti pericolosi</t>
  </si>
  <si>
    <t>Apparecchiature fuori uso, diverse da quelle di cui alle voci da 16 02 09 a 16 02 13*</t>
  </si>
  <si>
    <t>ELT.AP.03-01
ELT.AP.03-02
ELT.AP.03-03
ELT.AP.03-04
ELT.AP.03-05</t>
  </si>
  <si>
    <t>Gruppi elettrogeno potenza nominale fino a 500 kVA</t>
  </si>
  <si>
    <t>Gruppi elettrogeno potenza nominale da 501 kVA a 800 kVA</t>
  </si>
  <si>
    <t>Gruppi elettrogeno potenza nominale da 801 kVA a 1000 kVA</t>
  </si>
  <si>
    <t>Gruppi elettrogeno potenza nominale  oltre 1000 kVA</t>
  </si>
  <si>
    <t>ELT.AP.04-01
ELT.AP.04-02
ELT.AP.04-03
ELT.AP.04-04
ELT.AP.04-05</t>
  </si>
  <si>
    <t>Impianto di protezione contro le scariche atmosferiche</t>
  </si>
  <si>
    <t>Manutenzione dell'Impianto di protezione contro le scariche atmosferiche e di tutti gli accessori determinato sulla base della superficie lorda dell'immobile</t>
  </si>
  <si>
    <t>Manutenzione dell'impianto comprensivo di tutti gli accessori determinato sulla base del numero di Scambiatori di calore per taglia di potenza (valore di targa in kW)</t>
  </si>
  <si>
    <t>CLI.AP.05-01
CLI.AP.05-02
CLI.AP.05-03
CLI.AP.05-04
CLI.AP.06-01
CLI.AP.06-02
CLI.AP.06-03
CLI.AP.07-01
CLI.AP.07-02
CLI.AP.07-03
CLI.AP.07-04
CLI.AP.07-05</t>
  </si>
  <si>
    <t>Unità per il condizionamento dell'aria o Split</t>
  </si>
  <si>
    <t>Manutenzione dell'impianto comprensivo di tutti gli accessori determinato sulla base del numero Bruciatori (sono computati i soli bruciatori non incorporati nei generatori di calore di cui alle voci RIS-ORD1)</t>
  </si>
  <si>
    <t>Manutenzione delle centrali di cogenerazione, comprensiva di tutti gli accessori, determinato sulla base di ore di funzionamento degli impianti per taglia di potenza (valori di targa in kWt)</t>
  </si>
  <si>
    <t>Manutenzione Impianto solare termico per ACS, determinato sulla base della superficie dei pannelli come da schede produttore</t>
  </si>
  <si>
    <t>IDR.AP.07-01
IDR.AP.07-02
IDR.AP.07-03</t>
  </si>
  <si>
    <t>ELV.AP.01-01
ELV.AP.01-02
ELV.AP.01-03
ELV.AP.01-04
ELV.AP.01-05
ELV.AP.01-06
ELV.AP.01-07
ELV.AP.01-08
ELV.AP.01-09
ELV.AP.01-10
ELV.AP.01-11
ELV.AP.01-12</t>
  </si>
  <si>
    <t>ELV.AP.02-01
ELV.AP.02-02
ELV.AP.02-03
ELV.AP.02-04
ELV.AP.02-05
ELV.AP.02-06
ELV.AP.02-07
ELV.AP.02-08</t>
  </si>
  <si>
    <t>ELV.AP.03-01
ELV.AP.03-02
ELV.AP.03-03
ELV.AP.03-04
ELV.AP.03-05
ELV.AP.03-06
ELV.AP.03-07
ELV.AP.03-08
ELV.AP.03-09</t>
  </si>
  <si>
    <t>ELV.AP.04-01
ELV.AP.04-02
ELV.AP.04-03
ELV.AP.04-04
ELV.AP.04-05
ELV.AP.04-06
ELV.AP.04-07
ELV.AP.04-08</t>
  </si>
  <si>
    <t>Manutenzione degli impianti elevatori, determinato sul numero degli ascensori e montacarichi per fasce di numero di fermate</t>
  </si>
  <si>
    <t>impianto MT</t>
  </si>
  <si>
    <t>impianto BT</t>
  </si>
  <si>
    <t>mq sup. lorda</t>
  </si>
  <si>
    <t>gruppo elettrogeno</t>
  </si>
  <si>
    <t>gruppo di continuità</t>
  </si>
  <si>
    <t>palo</t>
  </si>
  <si>
    <t>mq pannelli</t>
  </si>
  <si>
    <t>unità</t>
  </si>
  <si>
    <t>gruppo frigo</t>
  </si>
  <si>
    <t>scambiatore</t>
  </si>
  <si>
    <t>mq sup.lorda</t>
  </si>
  <si>
    <t>generatore</t>
  </si>
  <si>
    <t>serbatoio</t>
  </si>
  <si>
    <t>bruciatore</t>
  </si>
  <si>
    <t>impianto trattamento</t>
  </si>
  <si>
    <t>ora di funzionamento</t>
  </si>
  <si>
    <t>mq sup. netta servita</t>
  </si>
  <si>
    <t>impianto di sollevamento/ anno</t>
  </si>
  <si>
    <t>centrale</t>
  </si>
  <si>
    <t>impianto</t>
  </si>
  <si>
    <t>generatore ACS</t>
  </si>
  <si>
    <t>mq sup. netta</t>
  </si>
  <si>
    <t>gruppo di pompaggio</t>
  </si>
  <si>
    <t>serbatoio di accumulo</t>
  </si>
  <si>
    <t>ugello</t>
  </si>
  <si>
    <t>bombola</t>
  </si>
  <si>
    <t>idrante</t>
  </si>
  <si>
    <t>naspo</t>
  </si>
  <si>
    <t>attacco</t>
  </si>
  <si>
    <t>estintore</t>
  </si>
  <si>
    <t>rilevatore</t>
  </si>
  <si>
    <t>infisso</t>
  </si>
  <si>
    <t>sistema</t>
  </si>
  <si>
    <t>armadio DPI</t>
  </si>
  <si>
    <t>lt bombola/revisione</t>
  </si>
  <si>
    <t>locale protetto</t>
  </si>
  <si>
    <t>tubazione</t>
  </si>
  <si>
    <t>kg estinguente/revisione</t>
  </si>
  <si>
    <t>kg estinguente/collaudo</t>
  </si>
  <si>
    <t>mq sup lorda</t>
  </si>
  <si>
    <t>varco</t>
  </si>
  <si>
    <t>metal detector</t>
  </si>
  <si>
    <t>accesso pedonale</t>
  </si>
  <si>
    <t>passo carrabile</t>
  </si>
  <si>
    <t>dissuasore</t>
  </si>
  <si>
    <t>apparecchio di ripresa ottico</t>
  </si>
  <si>
    <t>n. pini</t>
  </si>
  <si>
    <t>viaggio</t>
  </si>
  <si>
    <t>kg</t>
  </si>
  <si>
    <t>mq superficie lorda aree interne</t>
  </si>
  <si>
    <t>mq superficie lorda aree esterne</t>
  </si>
  <si>
    <t>Tempo esecuzione per udm per risorsa (h/quadro/anno; h/mq/anno; h/gruppo/anno, ecc.)</t>
  </si>
  <si>
    <t>N.ro di addetti per squadra</t>
  </si>
  <si>
    <t>Tempo esecuzione per udm per risorsa (h/unità/anno; h/mq/anno; h/gruppo/anno, ecc.)</t>
  </si>
  <si>
    <t>Stima Quantità
(mq, quadri, gruppi, ecc.)</t>
  </si>
  <si>
    <t>Attività ordinarie - Presidio Tecnologico</t>
  </si>
  <si>
    <t>Monte ore contrattuale stimato attività straordinarie
(H/contratto)</t>
  </si>
  <si>
    <t>Monte ore contrattuale stimato
(H/contratto)</t>
  </si>
  <si>
    <t>evacuatore</t>
  </si>
  <si>
    <t>torre</t>
  </si>
  <si>
    <t>DB-4</t>
  </si>
  <si>
    <t>FAC-ORD1</t>
  </si>
  <si>
    <t>FAC-ORD2</t>
  </si>
  <si>
    <t>FAC-ORD3</t>
  </si>
  <si>
    <t>Manutenzione impianti raffrescamento e riscaldamento</t>
  </si>
  <si>
    <t>Raccolta e conferimento a smaltimento rifiuti speciali</t>
  </si>
  <si>
    <t>Manutenzione delle Scale mobili e marciapiedi mobili determinato sulla base del numero di rampe</t>
  </si>
  <si>
    <t>Manutenzione degli impianti determinato sulla base del numero di Piattaforme elevatrici</t>
  </si>
  <si>
    <t xml:space="preserve">Manutenzione degli impianti determinato sulla base del numero di Montascale e servoscale </t>
  </si>
  <si>
    <t>Tempo esecuzione per udm per risorsa (h/intervento/impianto)</t>
  </si>
  <si>
    <t>Prezzo base d'Asta
(€/Unità di Misura/anno; €/Unità di Misura/attività)</t>
  </si>
  <si>
    <t>Prezzo di aggiudicazione attività remunerate in 
€/Unità di Misura/anno e in €/Unità di Misura/attività</t>
  </si>
  <si>
    <t>Tempo esecuzione per udm per risorsa (h/unità/anno; h/mq/anno; ecc.)</t>
  </si>
  <si>
    <t>IDR.AP.01-01
IDR.AP.01-02
IDR.AP.01-03
IDR.AP.01-04
IDR.AP.01-05
IDR.AP.01-06</t>
  </si>
  <si>
    <t>Istallazione trappole e collante</t>
  </si>
  <si>
    <t>Controllo e monitoraggio: controllo delle  trappole</t>
  </si>
  <si>
    <t>Installazione e sostituzione delle esche/trappole</t>
  </si>
  <si>
    <t xml:space="preserve">Disinfestazione da processionarie del pino </t>
  </si>
  <si>
    <t>ELV.AI-01</t>
  </si>
  <si>
    <t>ELV.AI-02</t>
  </si>
  <si>
    <t>ELV.AI-03</t>
  </si>
  <si>
    <t>ELV.AI-04</t>
  </si>
  <si>
    <t>Intervento (posizionamento e installazione di esche e trappole e successivi 2 monitoraggi)</t>
  </si>
  <si>
    <t>Area tipo 1 - Uffici dirigenziali</t>
  </si>
  <si>
    <t>Area tipo 2 – Uffici non dirigenziali</t>
  </si>
  <si>
    <t xml:space="preserve">Area tipo 3 – Spazi Connettivi </t>
  </si>
  <si>
    <t>Area tipo 4 - Servizi igienici</t>
  </si>
  <si>
    <t>Area tipo 5 – Camere</t>
  </si>
  <si>
    <t>Area tipo 6 – Mense</t>
  </si>
  <si>
    <t>Area tipo 7 – Cucine</t>
  </si>
  <si>
    <t>Area tipo 8 – Aree Tecniche</t>
  </si>
  <si>
    <t>Area tipo 9 - Sale polifunzionali</t>
  </si>
  <si>
    <t>Area tipo 10 - Aule didattiche</t>
  </si>
  <si>
    <t>Area tipo 11 - Sale riunioni</t>
  </si>
  <si>
    <t>Area tipo 12 - Spogliatoi</t>
  </si>
  <si>
    <t>Area tipo 13 - Palestre</t>
  </si>
  <si>
    <t>Area tipo 14 - Piscine</t>
  </si>
  <si>
    <t>Area tipo 15 - Corpi di Guardia</t>
  </si>
  <si>
    <t>Area tipo 16 - Infermerie</t>
  </si>
  <si>
    <t>Area tipo 17 - Altri locali</t>
  </si>
  <si>
    <t>Area tipo 18 - Hangar</t>
  </si>
  <si>
    <t>Area tipo 19 - Aree rifiuti</t>
  </si>
  <si>
    <t>Area tipo 20 - Camere di Sicurezza</t>
  </si>
  <si>
    <t>Area tipo 21 - Aree Esterne</t>
  </si>
  <si>
    <t>PUL1</t>
  </si>
  <si>
    <t>PUL2</t>
  </si>
  <si>
    <t>PUL3</t>
  </si>
  <si>
    <t>PUL4</t>
  </si>
  <si>
    <t>PUL5</t>
  </si>
  <si>
    <t>PUL9</t>
  </si>
  <si>
    <t>AO1-DIR</t>
  </si>
  <si>
    <t>AO2-NDR</t>
  </si>
  <si>
    <t>AO3-CON</t>
  </si>
  <si>
    <t>AO4-IGI</t>
  </si>
  <si>
    <t>AO5-CAM</t>
  </si>
  <si>
    <t>AO6-MEN</t>
  </si>
  <si>
    <t>AO7-CUC</t>
  </si>
  <si>
    <t>AO8-TEC</t>
  </si>
  <si>
    <t>AO9-POL</t>
  </si>
  <si>
    <t>AO10-AUL</t>
  </si>
  <si>
    <t>AO11-RIU</t>
  </si>
  <si>
    <t>AO12-SPO</t>
  </si>
  <si>
    <t>AO13-PAL</t>
  </si>
  <si>
    <t>AO14-PIS</t>
  </si>
  <si>
    <t>AO15-CDG</t>
  </si>
  <si>
    <t>AO16-INF</t>
  </si>
  <si>
    <t>AO17-ALT</t>
  </si>
  <si>
    <t>AO18-HAN</t>
  </si>
  <si>
    <t>AO19-RIF</t>
  </si>
  <si>
    <t>AO20-CDS</t>
  </si>
  <si>
    <t>AO21-AES</t>
  </si>
  <si>
    <t>Stima
Quantità mq  
Standard A</t>
  </si>
  <si>
    <t>Stima
Quantità mq  
Standard B</t>
  </si>
  <si>
    <t>Stima
Quantità mq  
Standard C</t>
  </si>
  <si>
    <t>Ricavi contrattuali Prezzi base d'asta 
(€)</t>
  </si>
  <si>
    <t>Rifacimento letti</t>
  </si>
  <si>
    <t>Range %
ricavi B.A.</t>
  </si>
  <si>
    <t>% ricavi
B.A.</t>
  </si>
  <si>
    <t>M/2
(da marzo a settembre)</t>
  </si>
  <si>
    <t>M
(da giugno a ottobre)</t>
  </si>
  <si>
    <t>Posizionamento disabituante</t>
  </si>
  <si>
    <t>Controllo e sostituzione disabituante</t>
  </si>
  <si>
    <t>6M
(nel periodo primaverile e nel periodo estivo)</t>
  </si>
  <si>
    <t>6M
(tra settembre e ottobre e tra febbraio e marzo)</t>
  </si>
  <si>
    <t>STO-ORD1</t>
  </si>
  <si>
    <t>STO-ORD2</t>
  </si>
  <si>
    <t>STO-ORD3</t>
  </si>
  <si>
    <t>STO</t>
  </si>
  <si>
    <t>Lavaggio stoviglie</t>
  </si>
  <si>
    <t>Attività ordinarie - Lavaggio stoviglie</t>
  </si>
  <si>
    <t>Automezzo o autocarro fino a 3,5 tonnellate (senza conducente)</t>
  </si>
  <si>
    <t>MED</t>
  </si>
  <si>
    <t>RRI</t>
  </si>
  <si>
    <t>ELS</t>
  </si>
  <si>
    <t>PRH</t>
  </si>
  <si>
    <t>Diserbo sia chimico che manuale di cordoli e perimetri delimitanti le aiuole e le aree inghiaiate o pavimentate nel verde</t>
  </si>
  <si>
    <t>Incidenza ricavi B.A. per servizio</t>
  </si>
  <si>
    <t>Resa 
(mq/h)</t>
  </si>
  <si>
    <t>LET</t>
  </si>
  <si>
    <t>PNP</t>
  </si>
  <si>
    <t>DNP</t>
  </si>
  <si>
    <t>SRB-STR</t>
  </si>
  <si>
    <t>STO-STR</t>
  </si>
  <si>
    <t>FAC-STR</t>
  </si>
  <si>
    <t>TRA-STR</t>
  </si>
  <si>
    <t>MME-STR</t>
  </si>
  <si>
    <t>Attività straordinarie - Rifacimento letti</t>
  </si>
  <si>
    <t xml:space="preserve">Attività straordinarie - Lavaggio stoviglie </t>
  </si>
  <si>
    <t>LET-STR</t>
  </si>
  <si>
    <t>Rifacimento letto</t>
  </si>
  <si>
    <t>Rifacimento letto con ripristino della biancheria da letto</t>
  </si>
  <si>
    <t>Sostituzione biancheria da bagno e ripristino linea cortesia</t>
  </si>
  <si>
    <t>rifacimento letto</t>
  </si>
  <si>
    <t>bagno</t>
  </si>
  <si>
    <t>LET-ORD1</t>
  </si>
  <si>
    <t>LET-ORD2</t>
  </si>
  <si>
    <t>LET-ORD3</t>
  </si>
  <si>
    <t>Attività ordinarie - Rifacimento letti</t>
  </si>
  <si>
    <t>Sezione STO_ORD - Attività Ordinarie - Lavaggio stoviglie</t>
  </si>
  <si>
    <t>Sezione LET_ORD - Attività Ordinarie - Rifacimento letti</t>
  </si>
  <si>
    <t>NB Le quantità stimate devono essere tali da erodere completamente la quota più piccola del lotto oggetto di giustificazioni (con esclusione delle opzioni) e, utilizzando i prezzi unitari a base d’asta, determinare per ciascun servizio ricavi tali da rientrare nel range % indicato da Consip nel foglio "Riepilogo Ricavi Costi e Utile".</t>
  </si>
  <si>
    <t>40%-60%</t>
  </si>
  <si>
    <t>DETTAGLIO COSTI PER FIGURA PROFESSIONALE</t>
  </si>
  <si>
    <t>#1</t>
  </si>
  <si>
    <t>#2</t>
  </si>
  <si>
    <t>#3</t>
  </si>
  <si>
    <t>Figura professionale</t>
  </si>
  <si>
    <t>CCNL applicato</t>
  </si>
  <si>
    <t>Livello</t>
  </si>
  <si>
    <t>A-Elementi retributivi annui</t>
  </si>
  <si>
    <t>Retribuzione tabellare</t>
  </si>
  <si>
    <t xml:space="preserve">Ind. contingenza </t>
  </si>
  <si>
    <t>Scatti anzianità</t>
  </si>
  <si>
    <t xml:space="preserve">E.D.R. - ex prot.23/7/1993 </t>
  </si>
  <si>
    <t>Totale "A"</t>
  </si>
  <si>
    <t>B-Oneri aggiuntivi</t>
  </si>
  <si>
    <t>Festivita retribuite (2 giorni)</t>
  </si>
  <si>
    <t>Tredicesima mensilità</t>
  </si>
  <si>
    <t>Quattordicesima mensilità</t>
  </si>
  <si>
    <t>Totale "B"</t>
  </si>
  <si>
    <t>C-Oneri previd. e assist.</t>
  </si>
  <si>
    <t>Inps (30,11%)</t>
  </si>
  <si>
    <t xml:space="preserve">Inail (3,4683%) </t>
  </si>
  <si>
    <t>Totale "C"</t>
  </si>
  <si>
    <t>D-Altri Oneri</t>
  </si>
  <si>
    <t>Trattamento fine rapporto</t>
  </si>
  <si>
    <t xml:space="preserve">Rivalutazione T.F.R. (9,974576%) </t>
  </si>
  <si>
    <t xml:space="preserve">Fondo di Previdenza complementare (adesione al 35%) </t>
  </si>
  <si>
    <t xml:space="preserve">Assistenza sanitaria integrativa </t>
  </si>
  <si>
    <t>Bilateralità</t>
  </si>
  <si>
    <t>Totale "D"</t>
  </si>
  <si>
    <t>COSTO MEDIO ANNUO (A+B+C+D)</t>
  </si>
  <si>
    <t>IRAP (3,9%) (*)</t>
  </si>
  <si>
    <t xml:space="preserve">TOTALE COSTO MEDIO ORARIO (lavoratori a t.d.)(**) </t>
  </si>
  <si>
    <t>ORE ANNUE LAVORATE</t>
  </si>
  <si>
    <t>Ore annue teoriche (40 ore x 52,2 settimane)</t>
  </si>
  <si>
    <t>(*) Aliquota Irap ordinaria - Le Regioni possono deliberarne valori differenti</t>
  </si>
  <si>
    <t>Ore annue mediamente non lavorate:</t>
  </si>
  <si>
    <t>(**) Contributo addizionale 1,4% (comma 28 art.2 legge 92/2012)</t>
  </si>
  <si>
    <t>ferie (22 giorni)</t>
  </si>
  <si>
    <t>festività (12 giorni)</t>
  </si>
  <si>
    <t>festività soppresse (4 giorni)</t>
  </si>
  <si>
    <t xml:space="preserve">Riduzione orario contrattuale </t>
  </si>
  <si>
    <t xml:space="preserve">Assemblee/Permessi - 0,5% </t>
  </si>
  <si>
    <t xml:space="preserve">Diritto allo Studio - 0,45% </t>
  </si>
  <si>
    <t xml:space="preserve">Malattia/Infortunio/Maternità - 6,50% </t>
  </si>
  <si>
    <t>Formazione, permessi D.L.vo 626/94 e succ. mod. (gg) - 1</t>
  </si>
  <si>
    <t>Totale ore non lavorate</t>
  </si>
  <si>
    <t>Ore annue mediamente lavorate</t>
  </si>
  <si>
    <t>Scatti biennali (3 scatti)</t>
  </si>
  <si>
    <t>Elemento perequativo</t>
  </si>
  <si>
    <t>Festivita retribuite (n.3)</t>
  </si>
  <si>
    <t>Inps (31,58%)</t>
  </si>
  <si>
    <t xml:space="preserve">Inail (4,417%) </t>
  </si>
  <si>
    <t>Fondo COMETA (adesione al 40%)</t>
  </si>
  <si>
    <t>Contributo di solidarietà L.166/91 (10% del Fondo)</t>
  </si>
  <si>
    <t>Assistenza sanitaria integrativa  + Contr. Solidarietà 10%</t>
  </si>
  <si>
    <t>Flexible Benefits</t>
  </si>
  <si>
    <t>COSTO ANNUO (A+B+C+D)</t>
  </si>
  <si>
    <t>ferie (20 giorni)</t>
  </si>
  <si>
    <t>festività (10 giorni)</t>
  </si>
  <si>
    <t>permessi annui retribuiti</t>
  </si>
  <si>
    <t>assemblee, permessi sindacali, diritto allo studio</t>
  </si>
  <si>
    <t>malattia, infort., maternità (4,95%)</t>
  </si>
  <si>
    <t>Formazione ex art. 7 CCNL</t>
  </si>
  <si>
    <t>1) Aggiungere colonne alla tabella per ulteriori figure professionali, se necessario.
2) I valori calcolati nelle celle arancione devono essere utilizzati come costi orari medi  delle relative figure professionali nel foglio Conto Economico.
3) Le righe della tabella e il numero di ore preimpostato sono basate sulla Tabella Ministeriale del CCNL PER I DIPENDENTI DALLE AZIENDE METALMECCANICHE E DELLA INSTALLAZIONE DI IMPIANTI. Possono pertanto essere modificate se del caso, in ragione del CCNL applicato dall'impresa.</t>
  </si>
  <si>
    <t>1) Aggiungere colonne alla tabella per ulteriori figure professionali, se necessario.
2) I valori calcolati nelle celle arancione devono essere utilizzati come costi orari medi  delle relative figure professionali nel foglio Conto Economico.
3) Le righe della tabella e il numero di ore preimpostato sono basate sulla Tabella Ministeriale del CCNL PER PERSONALE DIPENDENTE DA IMPRESE ESERCENTI SERVIZI DI PULIZIA E SERVIZI INTEGRATI/MULTISERVIZI. Possono pertanto essere modificate se del caso, in ragione del CCNL applicato dall'impresa.</t>
  </si>
  <si>
    <r>
      <t xml:space="preserve">Stima Quantità (mq, quadri, gruppi, ecc.) - </t>
    </r>
    <r>
      <rPr>
        <i/>
        <sz val="8"/>
        <rFont val="Arial"/>
        <family val="2"/>
      </rPr>
      <t>inserire il numero stimato di impianti elettrici</t>
    </r>
  </si>
  <si>
    <r>
      <t xml:space="preserve">Ribasso offerto - </t>
    </r>
    <r>
      <rPr>
        <i/>
        <sz val="8"/>
        <rFont val="Arial"/>
        <family val="2"/>
      </rPr>
      <t>inserire il ribasso percentuale corrispondente alla voce di offerta di economica</t>
    </r>
  </si>
  <si>
    <r>
      <t xml:space="preserve">Tempo esecuzione per udm per risorsa (h/quadro/anno; h/mq/anno; h/gruppo/anno, ecc.) - </t>
    </r>
    <r>
      <rPr>
        <i/>
        <sz val="8"/>
        <rFont val="Arial"/>
        <family val="2"/>
      </rPr>
      <t>inserire il numero di ore stimate annue per l'esecuzione di tutte le attività di manutenzione ordinaria sull'impianto elettrico</t>
    </r>
  </si>
  <si>
    <r>
      <t xml:space="preserve">N.ro di addetti per squadra - </t>
    </r>
    <r>
      <rPr>
        <i/>
        <sz val="8"/>
        <rFont val="Arial"/>
        <family val="2"/>
      </rPr>
      <t>inserire il numero di addetti di una squadra per l'esecuzione delle attività di manutenzione ordinaria</t>
    </r>
  </si>
  <si>
    <r>
      <t xml:space="preserve">Contratto collettivo di riferimento - </t>
    </r>
    <r>
      <rPr>
        <i/>
        <sz val="8"/>
        <rFont val="Arial"/>
        <family val="2"/>
      </rPr>
      <t>inserire la tipologia di CCNL adottato nella propria attività</t>
    </r>
  </si>
  <si>
    <r>
      <t xml:space="preserve">Mansione - </t>
    </r>
    <r>
      <rPr>
        <i/>
        <sz val="8"/>
        <rFont val="Arial"/>
        <family val="2"/>
      </rPr>
      <t>inserire la mansione</t>
    </r>
  </si>
  <si>
    <r>
      <t xml:space="preserve">Livello contrattuale - </t>
    </r>
    <r>
      <rPr>
        <i/>
        <sz val="8"/>
        <rFont val="Arial"/>
        <family val="2"/>
      </rPr>
      <t>inserire il livello contrattuale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</si>
  <si>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alla manutenzione impianti elettrici</t>
    </r>
  </si>
  <si>
    <r>
      <t xml:space="preserve">Stima Quantità (unità, mq, gruppo frigo, ecc.) - </t>
    </r>
    <r>
      <rPr>
        <i/>
        <sz val="8"/>
        <rFont val="Arial"/>
        <family val="2"/>
      </rPr>
      <t>inserire il numero stimato di impianti di climatizzazione</t>
    </r>
  </si>
  <si>
    <r>
      <t xml:space="preserve">Tempo esecuzione per udm per risorsa (h/unità/anno; h/mq/anno; h/gruppo/anno, ecc.) - </t>
    </r>
    <r>
      <rPr>
        <i/>
        <sz val="8"/>
        <rFont val="Arial"/>
        <family val="2"/>
      </rPr>
      <t>inserire il numero di ore stimate annue per l'esecuzione di tutte le attività di manutenzione ordinaria sull'impianto di climatizzazione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</si>
  <si>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alla manutenzione impianti di climatizzazione</t>
    </r>
  </si>
  <si>
    <r>
      <t xml:space="preserve">Stima Quantità (centrale, mq, ecc.) - </t>
    </r>
    <r>
      <rPr>
        <i/>
        <sz val="8"/>
        <rFont val="Arial"/>
        <family val="2"/>
      </rPr>
      <t>inserire il numero stimato di impianti idrico sanitari</t>
    </r>
  </si>
  <si>
    <r>
      <t xml:space="preserve">Tempo esecuzione per udm per risorsa (h/unità/anno; h/mq/anno; ecc.) - </t>
    </r>
    <r>
      <rPr>
        <i/>
        <sz val="8"/>
        <rFont val="Arial"/>
        <family val="2"/>
      </rPr>
      <t>inserire il numero di ore stimate annue per l'esecuzione di tutte le attività di manutenzione ordinaria sull'impianto idrico sanitario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</si>
  <si>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alla manutenzione impianti idrico sanitari</t>
    </r>
  </si>
  <si>
    <r>
      <t xml:space="preserve">Stima Quantità (ascensori, montacarichi, montascala, servoscala, ecc.) - </t>
    </r>
    <r>
      <rPr>
        <i/>
        <sz val="8"/>
        <rFont val="Arial"/>
        <family val="2"/>
      </rPr>
      <t>inserire il numero stimato di impianti elevatori</t>
    </r>
  </si>
  <si>
    <r>
      <t xml:space="preserve">N.ro di addetti per squadra - </t>
    </r>
    <r>
      <rPr>
        <i/>
        <sz val="8"/>
        <rFont val="Arial"/>
        <family val="2"/>
      </rPr>
      <t>inserire il numero di addetti di una squadra per l'esecuzione di un intervento di manutenzione preventiva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</si>
  <si>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alla manutenzione impianti elevatori</t>
    </r>
  </si>
  <si>
    <r>
      <t xml:space="preserve">Stima Quantità (gruppi, naspi, idranti, ecc) - </t>
    </r>
    <r>
      <rPr>
        <i/>
        <sz val="8"/>
        <rFont val="Arial"/>
        <family val="2"/>
      </rPr>
      <t>inserire il numero stimato per ogni udm degli impianti antincendio</t>
    </r>
  </si>
  <si>
    <r>
      <t xml:space="preserve">Tempo esecuzione per udm per risorsa (h/unità/anno; h/mq/anno; h/gruppo/anno, ecc.) - </t>
    </r>
    <r>
      <rPr>
        <i/>
        <sz val="8"/>
        <rFont val="Arial"/>
        <family val="2"/>
      </rPr>
      <t>inserire il numero di ore stimate annue per l'esecuzione delle attività di manutenzione ordinaria per udm di impianto antincendio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</si>
  <si>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alla manutenzione impianti antincendio</t>
    </r>
  </si>
  <si>
    <r>
      <t xml:space="preserve">Stima Quantità (mq, unità, varco, ecc.) - </t>
    </r>
    <r>
      <rPr>
        <i/>
        <sz val="8"/>
        <rFont val="Arial"/>
        <family val="2"/>
      </rPr>
      <t>inserire il numero stimato per ogni udm degli impianti speciali</t>
    </r>
  </si>
  <si>
    <r>
      <t xml:space="preserve">Tempo esecuzione per udm per risorsa (h/unità/anno; h/mq/anno; ecc.) - </t>
    </r>
    <r>
      <rPr>
        <i/>
        <sz val="8"/>
        <rFont val="Arial"/>
        <family val="2"/>
      </rPr>
      <t>inserire il numero stimato per ogni udm degli impianti speciali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</si>
  <si>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alla manutenzione impianti speciali</t>
    </r>
  </si>
  <si>
    <r>
      <t xml:space="preserve">Stima quantità (ore mensili) - </t>
    </r>
    <r>
      <rPr>
        <i/>
        <sz val="8"/>
        <rFont val="Arial"/>
        <family val="2"/>
      </rPr>
      <t>inserire il valore stimato delle ore mensili di presidio tecnologico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</si>
  <si>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presidio tecnologico</t>
    </r>
  </si>
  <si>
    <r>
      <t xml:space="preserve">Stima quantità - </t>
    </r>
    <r>
      <rPr>
        <i/>
        <sz val="8"/>
        <rFont val="Arial"/>
        <family val="2"/>
      </rPr>
      <t>inserire il valore stimato dei mq netti oggetto del servizio di pulizia per standard</t>
    </r>
  </si>
  <si>
    <r>
      <t xml:space="preserve">Resa - </t>
    </r>
    <r>
      <rPr>
        <i/>
        <sz val="8"/>
        <rFont val="Arial"/>
        <family val="2"/>
      </rPr>
      <t>inserire la produttività oraria, per addetto,  espressa nel tempo necessario per eseguire la corrispondente attività</t>
    </r>
  </si>
  <si>
    <r>
      <t xml:space="preserve">Fonte resa - </t>
    </r>
    <r>
      <rPr>
        <i/>
        <sz val="8"/>
        <rFont val="Arial"/>
        <family val="2"/>
      </rPr>
      <t xml:space="preserve">citare la fonte da cui la produttività è ricavata 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</si>
  <si>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delle pulizie corrispondente alla specifica attività</t>
    </r>
  </si>
  <si>
    <r>
      <t xml:space="preserve">Stima n° interventi annuali - </t>
    </r>
    <r>
      <rPr>
        <i/>
        <sz val="8"/>
        <rFont val="Arial"/>
        <family val="2"/>
      </rPr>
      <t>inserire la stima del n° di interventi annuali richiesti dalle Amministrazioni</t>
    </r>
  </si>
  <si>
    <r>
      <t xml:space="preserve">Stima Quantità  - </t>
    </r>
    <r>
      <rPr>
        <i/>
        <sz val="8"/>
        <rFont val="Arial"/>
        <family val="2"/>
      </rPr>
      <t>inserire il valore stimato dei mq netti e il numero di punti oggetto del servizio di pulizia corrispondente al n° di interventi richiesto. Inserire il monte ore annuale delle attività remunerate euro/ora</t>
    </r>
  </si>
  <si>
    <r>
      <t xml:space="preserve">Stima quantità - </t>
    </r>
    <r>
      <rPr>
        <i/>
        <sz val="8"/>
        <rFont val="Arial"/>
        <family val="2"/>
      </rPr>
      <t>inserire il valore stimato delle ore mensili di presidio di pulizia</t>
    </r>
  </si>
  <si>
    <r>
      <t xml:space="preserve">Contratto collettivo di riferimento - </t>
    </r>
    <r>
      <rPr>
        <i/>
        <sz val="8"/>
        <rFont val="Arial"/>
        <family val="2"/>
      </rPr>
      <t>inserire il CCNL di riferimento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</si>
  <si>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presidio di pulizia</t>
    </r>
  </si>
  <si>
    <r>
      <t xml:space="preserve">Stima quantità - </t>
    </r>
    <r>
      <rPr>
        <i/>
        <sz val="8"/>
        <rFont val="Arial"/>
        <family val="2"/>
      </rPr>
      <t>inserire il valore stimato dei mq netti e numero di pini oggetto del servizio di derattizzazione e disinfestazione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</si>
  <si>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di derattizzazione o disinfestazione corrispondente alla specifica attività</t>
    </r>
  </si>
  <si>
    <r>
      <t xml:space="preserve">Monte ore annuo - </t>
    </r>
    <r>
      <rPr>
        <i/>
        <sz val="8"/>
        <rFont val="Arial"/>
        <family val="2"/>
      </rPr>
      <t xml:space="preserve">indicare il monte ore annuo stimato per l'esecuzione delle attività e quantità indicate </t>
    </r>
  </si>
  <si>
    <r>
      <rPr>
        <b/>
        <i/>
        <sz val="8"/>
        <rFont val="Arial"/>
        <family val="2"/>
      </rPr>
      <t>Stima n° interventi annuali</t>
    </r>
    <r>
      <rPr>
        <i/>
        <sz val="8"/>
        <rFont val="Arial"/>
        <family val="2"/>
      </rPr>
      <t xml:space="preserve"> - inserire il n° di interventi annuali richiesti dalle Amministrazioni</t>
    </r>
  </si>
  <si>
    <r>
      <t xml:space="preserve">Stima quantità - </t>
    </r>
    <r>
      <rPr>
        <i/>
        <sz val="8"/>
        <rFont val="Arial"/>
        <family val="2"/>
      </rPr>
      <t>inserire il valore stimato dei mq netti oggetto del servizio di derattizzazione e disinfestazione</t>
    </r>
  </si>
  <si>
    <r>
      <t xml:space="preserve">Stima quantità - </t>
    </r>
    <r>
      <rPr>
        <i/>
        <sz val="8"/>
        <rFont val="Arial"/>
        <family val="2"/>
      </rPr>
      <t>inserire il valore annuo stimato dei trasporti  richiesti dalle Amministrazioni e il valore annuo stimato dei kg per tipologia di rifiuto</t>
    </r>
  </si>
  <si>
    <r>
      <t xml:space="preserve">Monte ore annuo - </t>
    </r>
    <r>
      <rPr>
        <i/>
        <sz val="8"/>
        <rFont val="Arial"/>
        <family val="2"/>
      </rPr>
      <t>indicare il monte ore annuo stimato per l'esecuzione dei trasporti</t>
    </r>
  </si>
  <si>
    <r>
      <t xml:space="preserve">Stima quantità - </t>
    </r>
    <r>
      <rPr>
        <i/>
        <sz val="8"/>
        <rFont val="Arial"/>
        <family val="2"/>
      </rPr>
      <t>inserire il valore stimato delle ore mensili delle attività ordinarie di lavaggio stoviglie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</si>
  <si>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lavaggio stoviglie</t>
    </r>
  </si>
  <si>
    <r>
      <t>N° interventi annui</t>
    </r>
    <r>
      <rPr>
        <i/>
        <sz val="8"/>
        <rFont val="Arial"/>
        <family val="2"/>
      </rPr>
      <t xml:space="preserve"> - per le attività la cui frequenza prevista nell'Appendice 4 è "secondo necessità" inserire il numero stimato di interventi annui</t>
    </r>
  </si>
  <si>
    <r>
      <t xml:space="preserve">Stima quantità - </t>
    </r>
    <r>
      <rPr>
        <i/>
        <sz val="8"/>
        <rFont val="Arial"/>
        <family val="2"/>
      </rPr>
      <t>inserire il valore stimato dei mq da trattare e del numero di alberi oggetto del servizio di manutenzione del verde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</si>
  <si>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di manutenzione del verde corrispondente alla specifica attività</t>
    </r>
  </si>
  <si>
    <r>
      <t xml:space="preserve">Stima quantità - </t>
    </r>
    <r>
      <rPr>
        <i/>
        <sz val="8"/>
        <rFont val="Arial"/>
        <family val="2"/>
      </rPr>
      <t>inserire il valore stimato delle ore mensili delle attività ordinarie di facchinaggio interno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</si>
  <si>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facchinaggio interno</t>
    </r>
  </si>
  <si>
    <r>
      <t xml:space="preserve">Stima quantità - </t>
    </r>
    <r>
      <rPr>
        <i/>
        <sz val="8"/>
        <rFont val="Arial"/>
        <family val="2"/>
      </rPr>
      <t>inserire il valore stimato delle ore mensili delle attività ordinarie di facchinaggio esterno/traslochi e delle ore di utilizzo dell'autocarro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</si>
  <si>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facchinaggio esterno/traslochi</t>
    </r>
  </si>
  <si>
    <r>
      <t xml:space="preserve">Stima quantità - </t>
    </r>
    <r>
      <rPr>
        <i/>
        <sz val="8"/>
        <rFont val="Arial"/>
        <family val="2"/>
      </rPr>
      <t>inserire il valore stimato dei mq oggetto del servizio di mantenimento edile</t>
    </r>
  </si>
  <si>
    <r>
      <t xml:space="preserve">Costo orario  medio manodopera - </t>
    </r>
    <r>
      <rPr>
        <i/>
        <sz val="8"/>
        <rFont val="Arial"/>
        <family val="2"/>
      </rPr>
      <t>inserire il costo medio orario di un addetto del mantenimento edile corrispondente alla specifica attività</t>
    </r>
  </si>
  <si>
    <r>
      <t xml:space="preserve">Monte ore annuale stimato (H/anno)  - </t>
    </r>
    <r>
      <rPr>
        <i/>
        <sz val="8"/>
        <rFont val="Arial"/>
        <family val="2"/>
      </rPr>
      <t>indicare il monte ore annuo stimato per l'esecuzione delle attività ordinarie</t>
    </r>
  </si>
  <si>
    <r>
      <t>Stima quantità</t>
    </r>
    <r>
      <rPr>
        <i/>
        <sz val="8"/>
        <rFont val="Arial"/>
        <family val="2"/>
      </rPr>
      <t xml:space="preserve"> - inserire il valore stimato del numero di rifacimento letti e bagni oggetto dei servizi di rifacimento letti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</si>
  <si>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rifacimento letti</t>
    </r>
  </si>
  <si>
    <r>
      <t xml:space="preserve">Costo medio orario manodopera </t>
    </r>
    <r>
      <rPr>
        <i/>
        <sz val="8"/>
        <rFont val="Arial"/>
        <family val="2"/>
      </rPr>
      <t>- inserire il costo medio orario del CCNL indicato nella relativa colonna</t>
    </r>
  </si>
  <si>
    <r>
      <t xml:space="preserve">Costi della struttura di Governo e Coordinamento - </t>
    </r>
    <r>
      <rPr>
        <i/>
        <sz val="8"/>
        <rFont val="Arial"/>
        <family val="2"/>
      </rPr>
      <t>inserire i costi della struttura di governo e coordinamento</t>
    </r>
  </si>
  <si>
    <r>
      <t xml:space="preserve">Costi per prodotti di consumo - per ogni servizio, </t>
    </r>
    <r>
      <rPr>
        <i/>
        <sz val="8"/>
        <rFont val="Arial"/>
        <family val="2"/>
      </rPr>
      <t>inserire i costi stimati dei prodotti di consumo sia per le attività ordinarie che straordinarie</t>
    </r>
  </si>
  <si>
    <r>
      <t xml:space="preserve">Costi per attrezzature e noleggi - </t>
    </r>
    <r>
      <rPr>
        <i/>
        <sz val="8"/>
        <rFont val="Arial"/>
        <family val="2"/>
      </rPr>
      <t>per ogni servizio, inserire i costi stimati per attrezzature e noleggi sia per le attività ordinarie che straordinarie</t>
    </r>
  </si>
  <si>
    <r>
      <t xml:space="preserve">Costi per servizi gestionali - inserire i costi stimati </t>
    </r>
    <r>
      <rPr>
        <i/>
        <sz val="8"/>
        <rFont val="Arial"/>
        <family val="2"/>
      </rPr>
      <t>per ognuno dei servizi di governo</t>
    </r>
  </si>
  <si>
    <r>
      <t>Oneri per la sicurezza (aziendali) -</t>
    </r>
    <r>
      <rPr>
        <i/>
        <sz val="8"/>
        <rFont val="Arial"/>
        <family val="2"/>
      </rPr>
      <t xml:space="preserve"> inserire i costi della sicurezza</t>
    </r>
  </si>
  <si>
    <r>
      <t xml:space="preserve">Costi fidejussioni - </t>
    </r>
    <r>
      <rPr>
        <i/>
        <sz val="8"/>
        <rFont val="Arial"/>
        <family val="2"/>
      </rPr>
      <t>inserire i costi per le fidejussioni/garanzie</t>
    </r>
  </si>
  <si>
    <r>
      <t xml:space="preserve">Costi per maggiorazioni </t>
    </r>
    <r>
      <rPr>
        <i/>
        <sz val="8"/>
        <rFont val="Arial"/>
        <family val="2"/>
      </rPr>
      <t>- inserire costi per eventuali straordinari/festivi, eventuali penali, costi imprevisti, ecc.</t>
    </r>
  </si>
  <si>
    <r>
      <t xml:space="preserve">Costi verifiche ispettive - </t>
    </r>
    <r>
      <rPr>
        <i/>
        <sz val="8"/>
        <rFont val="Arial"/>
        <family val="2"/>
      </rPr>
      <t>inserire i costi per le verifiche ispettive</t>
    </r>
  </si>
  <si>
    <r>
      <t xml:space="preserve">Costo fee - </t>
    </r>
    <r>
      <rPr>
        <i/>
        <sz val="8"/>
        <rFont val="Arial"/>
        <family val="2"/>
      </rPr>
      <t>inserire i costi per le commissioni a Carico di Consip</t>
    </r>
  </si>
  <si>
    <r>
      <t xml:space="preserve">Altri costi - </t>
    </r>
    <r>
      <rPr>
        <i/>
        <sz val="8"/>
        <rFont val="Arial"/>
        <family val="2"/>
      </rPr>
      <t>inserire altri costi che si ritiene necessario inserire</t>
    </r>
  </si>
  <si>
    <t>PRT</t>
  </si>
  <si>
    <t>PRP-1</t>
  </si>
  <si>
    <t>Aspirazione di tapparelle avvolgibili, tende a lamelle verticali e persiane</t>
  </si>
  <si>
    <t>mq di superficie dell’elemento da trattare oggetto dell’attività</t>
  </si>
  <si>
    <t>PRP-2</t>
  </si>
  <si>
    <t>Aspirazione tende in tessuto</t>
  </si>
  <si>
    <t>mq di superficie netta delle tende da trattare oggetto dell'attività</t>
  </si>
  <si>
    <t>PRP-3</t>
  </si>
  <si>
    <t>Deragnatura mediante aspirazione</t>
  </si>
  <si>
    <t>mq della superficie netta dell'AO oggetto dell’attività</t>
  </si>
  <si>
    <t>PRP-4</t>
  </si>
  <si>
    <t>Detersione (previa scopatura ad umido già compresa in altra attività), disincrostazione e sanificazione dei pavimenti, previo spostamento degli arredi, seguita da rifinitura con lavaggio manuale nei punti non raggiungibili e riposizionamento degli arredi e di quanto spostato</t>
  </si>
  <si>
    <t>mq della superficie netta oggetto dell’attività</t>
  </si>
  <si>
    <t>PRP-5</t>
  </si>
  <si>
    <t>Detersione cassonetti e davanzali esterni se accessibili dall’interno</t>
  </si>
  <si>
    <t>mq di superficie netta dei cassonetti e davanzali da trattare oggetto dell'attività</t>
  </si>
  <si>
    <t>PRP-6</t>
  </si>
  <si>
    <t>Detersione dei pavimenti (previa scopatura ad umido già compresa in altra attività)</t>
  </si>
  <si>
    <t>PRP-7</t>
  </si>
  <si>
    <t>Detersione e disinfezione dei pavimenti (previa scopatura a umido già ricompresa in altra attività)</t>
  </si>
  <si>
    <t>PRP-8</t>
  </si>
  <si>
    <t>Detersione e disinfezione dei sanitari (wc, bidet, lavabi, vasche, docce, ecc.) e di altri elementi presenti nei servizi igienici (sifoni, piastrelle, rubinetteria, specchi, mensole, accessori, arredi sanitari, dispenser per sapone e salviette anche da rifornire, ecc.)</t>
  </si>
  <si>
    <t>PRP-9</t>
  </si>
  <si>
    <t>Detersione e disinfezione di rivestimenti lavabili delle pareti (anche oltre 180 cm)</t>
  </si>
  <si>
    <t>PRP-10</t>
  </si>
  <si>
    <t>Detersione e disinfezione, previa raccolta dell'acqua, del piano vasca, comprese vaschette lavapiedi, canalette perimetrali e zona docce</t>
  </si>
  <si>
    <t>PRP-11</t>
  </si>
  <si>
    <t>Detersione, disincrostazione e sanificazione dei pavimenti dei magazzini derrate</t>
  </si>
  <si>
    <t>PRP-12</t>
  </si>
  <si>
    <t>Disincrostazione dei sanitari, rubinetterie e zone limitrofe</t>
  </si>
  <si>
    <t>PRP-13</t>
  </si>
  <si>
    <t>Pulizia a umido, detersione e sanificazione di tutte le attrezzature di cucina (piani di lavoro, lavelli, ceppi di qualsiasi materiale, cappe aspiranti e relativi filtri se facilmente estraibili, macchine lavaverdure, friggitrici, affettatrici, forni di cottura, piani cottura, carrelli portavivande e portavassoi, celle frigorifere, bollitori,  pelapatate, bistecchiere, forni microonde, distributori di bevande, piastrelle, rubinetteria, mensole, accessori, dispenser per sapone, portarotoli, ecc.)</t>
  </si>
  <si>
    <t>PRP-14</t>
  </si>
  <si>
    <t>Sanificazione, previa disinfezione (già compresa in altra attività), del piano vasca, comprese vaschette lavapiedi, canalette perimetrali e zona docce</t>
  </si>
  <si>
    <t>PRP-15</t>
  </si>
  <si>
    <t>Scopatura ad umido con asportazione della polvere e dei rifiuti di tutte le pavimentazioni</t>
  </si>
  <si>
    <t>PRP-16</t>
  </si>
  <si>
    <t>Scopatura ad umido con asportazione della polvere e dei rifiuti di tutte le pavimentazioni, comprese scale, gradini (alzate, teste, laterali, spigoli), rampe, pianerottoli, parapetti e ringhiere</t>
  </si>
  <si>
    <t>PRP-17</t>
  </si>
  <si>
    <t>Spazzatura dei pavimenti dei magazzini derrate</t>
  </si>
  <si>
    <t>PRP-18</t>
  </si>
  <si>
    <t>Spazzatura e pulizia delle parti pertinenziali esterne, della viabilità, delle griglie, caditoie e cunette stradali, da piccoli rifiuti, rami secchi, foglie, carte, barattoli e altri ingombri. Laddove necessario, sgombero della neve e del ghiaccio dai marciapiedi, dai vialetti pedonali e dalle zone di immediato accesso agli edifici ed alle scale esterne</t>
  </si>
  <si>
    <t>PRP-19</t>
  </si>
  <si>
    <t>Spolveratura a umido con rimozione macchie e impronte, detersione e disinfezione di attrezzature da spogliatoio (panche, armadietti, specchi, appendiabiti, dispenser, distributori, ecc.)  e di superfici orizzontali e verticali lavabili fino a 180 cm</t>
  </si>
  <si>
    <t>PRP-20</t>
  </si>
  <si>
    <t>Spolveratura a umido con rimozione macchie e impronte, detersione e disinfezione di attrezzature, macchinari e arredi da palestra (panche, armadietti, specchi, appendiabiti, dispenser, distributori, piani di lavoro, sedie, scrivanie, lavagne, telefoni) e di superfici orizzontali e verticali lavabili fino a 180 cm</t>
  </si>
  <si>
    <t>PRP-21</t>
  </si>
  <si>
    <t>Spolveratura a umido con rimozione macchie e impronte, detersione e disinfezione di attrezzature, macchinari e arredi da piscina (panche, armadietti, specchi, appendiabiti, dispenser, distributori, piani di lavoro, sedie, scrivanie, lavagne, telefoni) e di superfici orizzontali e verticali lavabili fino a 180 cm</t>
  </si>
  <si>
    <t>PRP-22</t>
  </si>
  <si>
    <t>Spolveratura a umido con rimozione macchie e impronte, detersione e disinfezione di superfici orizzontali e verticali lavabili fino a 180 cm</t>
  </si>
  <si>
    <t>PRP-23</t>
  </si>
  <si>
    <t>Spolveratura a umido con rimozione macchie e impronte, detersione e disinfezione di superfici orizzontali e verticali lavabili oltre 180 cm</t>
  </si>
  <si>
    <t>PRP-24</t>
  </si>
  <si>
    <t>Spolveratura a umido di tapparelle avvolgibili, tende a lamelle verticali e persiane</t>
  </si>
  <si>
    <t>PRP-25</t>
  </si>
  <si>
    <t>Spolveratura ad umido con eliminazione di impronte e macchie di superfici vetrate (interne ed esterne) e relativi infissi, purché accessibili dall'interno</t>
  </si>
  <si>
    <t>mq di superficie netta dell’elemento da trattare oggetto dell'attività</t>
  </si>
  <si>
    <t>PUL10</t>
  </si>
  <si>
    <t>PRP-26</t>
  </si>
  <si>
    <t>Aspirazione polvere e spolveratura a umido di apparecchi di illuminazione, caloriferi, condizionatori, elementi radianti, termoconvettori, canaline, termosifoni, fan coil e bocchette di aerazione fino a 180 cm e facilmente accessibili</t>
  </si>
  <si>
    <t>elemento</t>
  </si>
  <si>
    <t>PRP-27</t>
  </si>
  <si>
    <t>Aspirazione polvere e spolveratura a umido di apparecchi di illuminazione, caloriferi, condizionatori, elementi radianti, termoconvettori, canaline, termosifoni, fan coil e bocchette di aerazione oltre 180 cm o difficilmente accessibili</t>
  </si>
  <si>
    <t>PRP-28</t>
  </si>
  <si>
    <t>Aspirazione/battitura barriere antisporco, stuoie e zerbini</t>
  </si>
  <si>
    <t>PRP-29</t>
  </si>
  <si>
    <t>Asportazione rifiuti, spolveratura, rimozione macchie e impronte e detersione di tavoli con panno umido</t>
  </si>
  <si>
    <t>tavolo</t>
  </si>
  <si>
    <t>PRP-30</t>
  </si>
  <si>
    <t>Detersione e disinfezione dei contenitori portarifiuti</t>
  </si>
  <si>
    <t>contenitore</t>
  </si>
  <si>
    <t>PRP-31</t>
  </si>
  <si>
    <t>Detersione e disinfezione di lavabi</t>
  </si>
  <si>
    <t>lavabo</t>
  </si>
  <si>
    <t>PRP-32</t>
  </si>
  <si>
    <t>Detersione e disinfezione di lavabi e sanitari</t>
  </si>
  <si>
    <t>PRP-33</t>
  </si>
  <si>
    <t>Detersione e disinfezione di panche, letti, tavoli, ripiani e sedie</t>
  </si>
  <si>
    <t>PRP-34</t>
  </si>
  <si>
    <t xml:space="preserve">Detersione punti luce, lampadari, ventilatori a soffitto (escluso smontaggio e rimontaggio) </t>
  </si>
  <si>
    <t>PRP-35</t>
  </si>
  <si>
    <t>Detersione, con l’ausilio di prodotti specifici, di porte e sportelli in materiale lavabile</t>
  </si>
  <si>
    <t>porte e sportelli</t>
  </si>
  <si>
    <t>PRP-36</t>
  </si>
  <si>
    <t>Detersione, disinfezione e all’occorrenza disincrostazione delle docce, previo spostamento delle pedane di plastica</t>
  </si>
  <si>
    <t>doccia</t>
  </si>
  <si>
    <t>PRP-37</t>
  </si>
  <si>
    <t>Pulizia a fondo dei portoni di ingresso con lucidatura ottoni, targhe, cornici, piastre, maniglie e zoccoli, ecc.</t>
  </si>
  <si>
    <t>portone di massimo due ante</t>
  </si>
  <si>
    <t>PRP-38</t>
  </si>
  <si>
    <t xml:space="preserve">Pulizia bacheche (interno ed esterno) </t>
  </si>
  <si>
    <t>bacheca</t>
  </si>
  <si>
    <t>PRP-39</t>
  </si>
  <si>
    <t>Pulizia dei canali grigliati e di drenaggio della cucina, mediante rimozione dei residui di lavorazione dei cibi e lavaggio con getto d’acqua</t>
  </si>
  <si>
    <t>canale grigliato</t>
  </si>
  <si>
    <t>PRP-40</t>
  </si>
  <si>
    <t xml:space="preserve">Pulizia di pozzetti di scarico con prodotti disincrostanti </t>
  </si>
  <si>
    <t>pozzetto</t>
  </si>
  <si>
    <t>PRP-41</t>
  </si>
  <si>
    <t>Pulizia e decalcificazione, a fine ciclo, della lavastoviglie</t>
  </si>
  <si>
    <t>lavastoviglie</t>
  </si>
  <si>
    <t>PRP-42</t>
  </si>
  <si>
    <t>Pulizia grate, inferriate, cancelli esterni, ecc.</t>
  </si>
  <si>
    <t>PRP-43</t>
  </si>
  <si>
    <t>Pulizia scale esterne di sicurezza</t>
  </si>
  <si>
    <t>scala esterna con rampe da 10 o 15 scalini</t>
  </si>
  <si>
    <t>PRP-44</t>
  </si>
  <si>
    <t>Spolveratura e lavaggio banconi self service, contenitori posate, contenitori vari (es. olio, aceto, ecc.), vassoi</t>
  </si>
  <si>
    <t>PRP-45</t>
  </si>
  <si>
    <t xml:space="preserve">Spolveratura ringhiere e corrimano scale </t>
  </si>
  <si>
    <t>Ringhiere e corrimano scale con rampe da 10 o 15 scalini</t>
  </si>
  <si>
    <t>PRP-46</t>
  </si>
  <si>
    <t xml:space="preserve">Svuotatura dei cestini e contenitori portarifiuti, sostituzione del sacchetto e/o del contenitore, raccolta differenziata dei rifiuti urbani, insaccamento previa chiusura e conferimento ai punti di raccolta. </t>
  </si>
  <si>
    <t>cestino o contenitore</t>
  </si>
  <si>
    <t>elemento (comprese attrezzature ed eventuali noli)</t>
  </si>
  <si>
    <t>PRP-47</t>
  </si>
  <si>
    <t>Aspirazione, rimozione per il lavaggio, lavaggio e riposizionamento dopo il lavaggio di tende in tessuto</t>
  </si>
  <si>
    <t>PRP-48</t>
  </si>
  <si>
    <t>Aspirazione/battitura pavimenti tessili</t>
  </si>
  <si>
    <t>PRP-49</t>
  </si>
  <si>
    <t>PRP-50</t>
  </si>
  <si>
    <t>Deceratura e lavaggio a fondo dei pavimenti (compresi zoccolini e punti non accessibili meccanicamente) con asportazione totale del film e successiva ceratura</t>
  </si>
  <si>
    <t>PRP-51</t>
  </si>
  <si>
    <t>Detersione a umido di tapparelle avvolgibili, tende a lamelle verticali e persiane</t>
  </si>
  <si>
    <t>PRP-52</t>
  </si>
  <si>
    <t>Detersione di pareti lavabili ed attrezzate, divisori, arredi anche in acciaio e di tutte le superfici orizzontali e verticali oltre 180 cm (esclusi soffitti)</t>
  </si>
  <si>
    <t>PRP-53</t>
  </si>
  <si>
    <t>Detersione e disinfezione (previa spolveratura a umido già inclusa in altra attività) di superfici orizzontali e verticali lavabili fino a 180 cm</t>
  </si>
  <si>
    <t>PRP-54</t>
  </si>
  <si>
    <t>PRP-55</t>
  </si>
  <si>
    <t>Detersione e disinfezione dei soffitti e dei controsoffitti</t>
  </si>
  <si>
    <t>PRP-56</t>
  </si>
  <si>
    <t>Detersione lato esterno infissi, comprese superfici vetrose, se accessibili dall’interno</t>
  </si>
  <si>
    <t>PRP-57</t>
  </si>
  <si>
    <t>Detersione, previa scopatura ad umido (già compresa in altra attività), di tutte le pavimentazioni, comprese scale, gradini (alzate, teste, laterali, spigoli), rampe, pianerottoli, parapetti e ringhiere</t>
  </si>
  <si>
    <t>PRP-58</t>
  </si>
  <si>
    <t>Detersioni superfici vetrose esterne delle finestre e delle vetrate continue, accessibili solo dall'esterno</t>
  </si>
  <si>
    <t>PRP-59</t>
  </si>
  <si>
    <t>Lavaggio a fondo dei pavimenti</t>
  </si>
  <si>
    <t>PRP-60</t>
  </si>
  <si>
    <t>Lavaggio con iniezione/estrazione di pavimenti tessili, previa aspirazione/battitura non compresa nell'attività.</t>
  </si>
  <si>
    <t>PRP-61</t>
  </si>
  <si>
    <t>Lavaggio pavimentazione aree esterne e pulizia griglie e caditoie</t>
  </si>
  <si>
    <t>PRP-62</t>
  </si>
  <si>
    <t>Passaggio servizi igienici</t>
  </si>
  <si>
    <t>PRP-63</t>
  </si>
  <si>
    <t>Pulizia panche e tribune con idonei prodotti detergenti, igienizzanti e deodoranti</t>
  </si>
  <si>
    <t>PRP-64</t>
  </si>
  <si>
    <t>Ripristino dei pavimenti col metodo spray cleaning</t>
  </si>
  <si>
    <t>PRP-65</t>
  </si>
  <si>
    <t>Sanificazione dei punti di raccolta rifiuti</t>
  </si>
  <si>
    <t>PRP-66</t>
  </si>
  <si>
    <t>Spolveratura a umido delle superfici orizzontali di caloriferi e termosifoni</t>
  </si>
  <si>
    <t>mq di superficie netta dell’elemento da trattare oggetto dell'attività (non comprende il nolo di ponteggi e/o autoscale)</t>
  </si>
  <si>
    <t>PRP-67</t>
  </si>
  <si>
    <t>sedia</t>
  </si>
  <si>
    <t>PRP-68</t>
  </si>
  <si>
    <t>Detersione e disinfezione arredi lavabili vuoti, parte interna, fino a 180 cm</t>
  </si>
  <si>
    <t>PRP-69</t>
  </si>
  <si>
    <t>Detersione e disinfezione arredi lavabili, parte esterna, fino a 180 cm</t>
  </si>
  <si>
    <t>PRP-70</t>
  </si>
  <si>
    <t xml:space="preserve">Detersione punti luce, lampadari, ventilatori a soffitto (compreso smontaggio e rimontaggio) </t>
  </si>
  <si>
    <t>PRP-71</t>
  </si>
  <si>
    <t>Detersione, previa spolveratura ad umido (già compresa in altra attività) di piani di lavoro, scrivanie, banchi e tavoli</t>
  </si>
  <si>
    <t>PRP-72</t>
  </si>
  <si>
    <t>Scopatura a umido e detersione pavimenti, con rimozione macchie e impronte di superfici verticali, di ascensori e montacarichi, comprese targhe e pulsantiere</t>
  </si>
  <si>
    <t>ascensore</t>
  </si>
  <si>
    <t>PRP-73</t>
  </si>
  <si>
    <t>Spolveratura ad umido con eliminazione di macchie e impronte di piani di lavoro, sedie, panche, panchine, scrivanie, banchi, cattedre, lavagne, telefoni, PC</t>
  </si>
  <si>
    <t>PRP-74</t>
  </si>
  <si>
    <t>Spolveratura ad umido con eliminazione di macchie e impronte di porte</t>
  </si>
  <si>
    <t>porta di massimo due ante</t>
  </si>
  <si>
    <t>PRP-75</t>
  </si>
  <si>
    <t>Aspirazione intercapedine pavimenti flottanti</t>
  </si>
  <si>
    <t>PRP-76</t>
  </si>
  <si>
    <t>Rimozione di tutti i volumi dagli scaffali di librerie/biblioteche, spolveratura con panno e successivo riposizionamento</t>
  </si>
  <si>
    <t>PRP-77</t>
  </si>
  <si>
    <t>Rimozione meccanica, detersione e disinfezione di sporgenze, balconi, terrazze, coperture e altre superfici da escrementi piccioni e altri animali</t>
  </si>
  <si>
    <t>PRP-78</t>
  </si>
  <si>
    <t>Altre attività di pulizia a richiesta programmabili eseguite con Operaio comune</t>
  </si>
  <si>
    <t>PRP-79</t>
  </si>
  <si>
    <t>Altre attività di pulizia a richiesta programmabili eseguite con Operaio qualificato</t>
  </si>
  <si>
    <t>PRP-80</t>
  </si>
  <si>
    <t>Altre attività di pulizia a richiesta programmabili eseguite con Operaio specializzato</t>
  </si>
  <si>
    <r>
      <t xml:space="preserve">COSTO MEDIO ORARIO </t>
    </r>
    <r>
      <rPr>
        <sz val="10"/>
        <color theme="1"/>
        <rFont val="Arial"/>
        <family val="2"/>
      </rPr>
      <t>[(A+B+C+D)/ore annue mediamente lavorate]</t>
    </r>
  </si>
  <si>
    <t>Tempo esecuzione per udm per risorsa (n. rif.letto/h; n.sost. bianch./h)</t>
  </si>
  <si>
    <t>Prezzo base d'Asta
Standard A
(€/mq sup. da trattare/mese)</t>
  </si>
  <si>
    <t>Prezzo base d'Asta
Standard B
(€/mq sup. da trattare/mese)</t>
  </si>
  <si>
    <t>Prezzo base d'Asta
Standard C
(€/mq sup. da trattare/mese)</t>
  </si>
  <si>
    <t>Prezzo di aggiudicazione Standard A
(€/mq sup. da trattare/mese)</t>
  </si>
  <si>
    <t>Prezzo di aggiudicazione Standard B
(€/mq sup. da trattare/mese)</t>
  </si>
  <si>
    <t>Prezzo di aggiudicazione Standard C
(€/mq sup. da trattare/mese)</t>
  </si>
  <si>
    <r>
      <t xml:space="preserve">Frequenza/numero di interventi annui - </t>
    </r>
    <r>
      <rPr>
        <i/>
        <sz val="8"/>
        <rFont val="Arial"/>
        <family val="2"/>
      </rPr>
      <t>inserire il numero stimato di Attività Integrative Programmabili corrispondenti alle attività di manutenzione ordinaria per le quali si richiede un incremento delle frequenze</t>
    </r>
  </si>
  <si>
    <r>
      <t xml:space="preserve">Tempo esecuzione per udm per risorsa (h/intervento/impianto) - </t>
    </r>
    <r>
      <rPr>
        <i/>
        <sz val="8"/>
        <rFont val="Arial"/>
        <family val="2"/>
      </rPr>
      <t>inserire il numero di ore stimate per l'esecuzione di un intervento di manutenzione su un impianto elevatore</t>
    </r>
  </si>
  <si>
    <r>
      <t>Costo medio orario manodopera</t>
    </r>
    <r>
      <rPr>
        <i/>
        <sz val="8"/>
        <rFont val="Arial"/>
        <family val="2"/>
      </rPr>
      <t xml:space="preserve"> - inserire il costo medio orario di un addetto al Presidio</t>
    </r>
  </si>
  <si>
    <r>
      <t xml:space="preserve">Costo medio orario manodopera </t>
    </r>
    <r>
      <rPr>
        <i/>
        <sz val="8"/>
        <rFont val="Arial"/>
        <family val="2"/>
      </rPr>
      <t>- per le attività remunerate €/h, inserire il costo medio orario del CCNL, facendo attenzione al livello considerato, che deve essere almeno equivalente alla propria contrattazioni collettive se diversa</t>
    </r>
  </si>
  <si>
    <r>
      <t xml:space="preserve">Costo medio orario manodopera CCNL  </t>
    </r>
    <r>
      <rPr>
        <i/>
        <sz val="8"/>
        <rFont val="Arial"/>
        <family val="2"/>
      </rPr>
      <t>- inserire il costo medio orario del CCNL, facendo attenzione al livello considerato, che deve essere almeno equivalente alla propria contrattazioni collettive se diversa</t>
    </r>
  </si>
  <si>
    <r>
      <t xml:space="preserve">Stima ricavi contrattuali - </t>
    </r>
    <r>
      <rPr>
        <i/>
        <sz val="8"/>
        <rFont val="Arial"/>
        <family val="2"/>
      </rPr>
      <t>inserire la quantità stimata di ricavi contrattuali (3,5 anni) per le attività straordinarie</t>
    </r>
  </si>
  <si>
    <r>
      <t xml:space="preserve">Monte ore contrattuale stimato attività straordinarie (H/contratto) - </t>
    </r>
    <r>
      <rPr>
        <i/>
        <sz val="8"/>
        <rFont val="Arial"/>
        <family val="2"/>
      </rPr>
      <t>indicare il monte ore dell'intero contratto (3,5 anni) stimato per l'esecuzione delle attività straordinarie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</si>
  <si>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addetto al servizio</t>
    </r>
  </si>
  <si>
    <t>Attività a Richiesta Programmabile</t>
  </si>
  <si>
    <t>COSTO DEL PERSONALE
(€)</t>
  </si>
  <si>
    <r>
      <t xml:space="preserve">Costo del personale - </t>
    </r>
    <r>
      <rPr>
        <i/>
        <sz val="8"/>
        <rFont val="Arial"/>
        <family val="2"/>
      </rPr>
      <t>inserire il costo complessivo del personale dedicato alla specifica attività</t>
    </r>
  </si>
  <si>
    <t>5%-10%</t>
  </si>
  <si>
    <t>8%-13%</t>
  </si>
  <si>
    <t>0,5%-3%</t>
  </si>
  <si>
    <t>3%-8%</t>
  </si>
  <si>
    <t>0,1%-3%</t>
  </si>
  <si>
    <t>1%-4%</t>
  </si>
  <si>
    <t>Riduzione ricavi per sconti aggiuntivi
(cfr. par. 5.5 del Capitolato Tecnico)</t>
  </si>
  <si>
    <r>
      <t xml:space="preserve">Riduzione ricavi per sconto aggiuntivo  -  </t>
    </r>
    <r>
      <rPr>
        <i/>
        <sz val="8"/>
        <rFont val="Arial"/>
        <family val="2"/>
      </rPr>
      <t>inserire un importo stimato della riduzione dei ricavi per l'attivazione dello sconto aggiuntivo (cfr. par. 5.5 del Capitolato Tecnico)</t>
    </r>
  </si>
  <si>
    <t>LET1</t>
  </si>
  <si>
    <t xml:space="preserve">Rivalutazione T.F.R. (1,944162%) </t>
  </si>
  <si>
    <t>Stima Quantità
(n. rifacimenti letto o n. bagni)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</si>
</sst>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0000"/>
    <numFmt numFmtId="166" formatCode="_-* #,##0.00000_-;\-* #,##0.00000_-;_-* &quot;-&quot;??_-;_-@_-"/>
    <numFmt numFmtId="167" formatCode="_-[$€-410]\ * #,##0.000_-;\-[$€-410]\ * #,##0.000_-;_-[$€-410]\ * &quot;-&quot;??_-;_-@_-"/>
    <numFmt numFmtId="168" formatCode="_-* #,##0_-;\-* #,##0_-;_-* &quot;-&quot;??_-;_-@_-"/>
    <numFmt numFmtId="169" formatCode="#,##0_ ;\-#,##0\ "/>
    <numFmt numFmtId="170" formatCode="0.0%"/>
    <numFmt numFmtId="171" formatCode="_-[$€-2]\ * #,##0.00_-;\-[$€-2]\ * #,##0.00_-;_-[$€-2]\ * &quot;-&quot;??_-"/>
    <numFmt numFmtId="172" formatCode="_-[$€-2]\ * #,##0_-;\-[$€-2]\ * #,##0_-;_-[$€-2]\ * &quot;-&quot;??_-"/>
    <numFmt numFmtId="173" formatCode="_-&quot;L.&quot;\ * #,##0_-;\-&quot;L.&quot;\ * #,##0_-;_-&quot;L.&quot;\ * &quot;-&quot;_-;_-@_-"/>
    <numFmt numFmtId="174" formatCode="_ &quot;€&quot;\ * #,##0.00_ ;_ &quot;€&quot;\ * \-#,##0.00_ ;_ &quot;€&quot;\ * &quot;-&quot;??_ ;_ @_ "/>
    <numFmt numFmtId="175" formatCode="_-&quot;L.&quot;\ * #,##0.00_-;\-&quot;L.&quot;\ * #,##0.00_-;_-&quot;L.&quot;\ * &quot;-&quot;??_-;_-@_-"/>
    <numFmt numFmtId="176" formatCode="_-[$€-410]\ * #,##0.00_-;\-[$€-410]\ * #,##0.00_-;_-[$€-410]\ * &quot;-&quot;??_-;_-@_-"/>
    <numFmt numFmtId="177" formatCode="0.000%"/>
    <numFmt numFmtId="178" formatCode="_-&quot;€&quot;\ * #,##0.000_-;\-&quot;€&quot;\ * #,##0.000_-;_-&quot;€&quot;\ * &quot;-&quot;??_-;_-@_-"/>
    <numFmt numFmtId="179" formatCode="_-* #,##0.000_-;\-* #,##0.000_-;_-* &quot;-&quot;???_-;_-@_-"/>
    <numFmt numFmtId="180" formatCode="_-&quot;€&quot;\ * #,##0.000_-;\-&quot;€&quot;\ * #,##0.000_-;_-&quot;€&quot;\ * &quot;-&quot;???_-;_-@_-"/>
    <numFmt numFmtId="181" formatCode="0.000"/>
    <numFmt numFmtId="182" formatCode="_-* #,##0.0_-;\-* #,##0.0_-;_-* &quot;-&quot;??_-;_-@_-"/>
    <numFmt numFmtId="183" formatCode="&quot;€&quot;\ 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b/>
      <i/>
      <u/>
      <sz val="8"/>
      <color theme="0"/>
      <name val="Arial"/>
      <family val="2"/>
    </font>
    <font>
      <i/>
      <sz val="8"/>
      <color theme="1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trike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 tint="0.499984740745262"/>
      <name val="Arial"/>
      <family val="2"/>
    </font>
    <font>
      <i/>
      <sz val="8"/>
      <color theme="0"/>
      <name val="Arial"/>
      <family val="2"/>
    </font>
    <font>
      <i/>
      <sz val="8"/>
      <color theme="0" tint="-4.9989318521683403E-2"/>
      <name val="Arial"/>
      <family val="2"/>
    </font>
    <font>
      <sz val="11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theme="0" tint="-0.14999847407452621"/>
      <name val="Arial"/>
      <family val="2"/>
    </font>
    <font>
      <sz val="11"/>
      <name val="Arial"/>
      <family val="2"/>
    </font>
    <font>
      <i/>
      <sz val="8"/>
      <color rgb="FF000000"/>
      <name val="Arial"/>
      <family val="2"/>
    </font>
    <font>
      <b/>
      <i/>
      <sz val="8"/>
      <color theme="0" tint="-0.14999847407452621"/>
      <name val="Arial"/>
      <family val="2"/>
    </font>
    <font>
      <b/>
      <i/>
      <sz val="8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i/>
      <u/>
      <sz val="10"/>
      <color theme="0"/>
      <name val="Arial"/>
      <family val="2"/>
    </font>
    <font>
      <b/>
      <i/>
      <sz val="10"/>
      <color theme="0"/>
      <name val="Arial"/>
      <family val="2"/>
    </font>
    <font>
      <sz val="8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7D0"/>
        <bgColor indexed="64"/>
      </patternFill>
    </fill>
    <fill>
      <patternFill patternType="solid">
        <fgColor theme="1" tint="0.34998626667073579"/>
        <bgColor indexed="64"/>
      </patternFill>
    </fill>
  </fills>
  <borders count="2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/>
      <diagonal/>
    </border>
    <border>
      <left style="thin">
        <color theme="0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medium">
        <color theme="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auto="1"/>
      </bottom>
      <diagonal/>
    </border>
    <border>
      <left style="thin">
        <color theme="0" tint="-0.14993743705557422"/>
      </left>
      <right/>
      <top style="medium">
        <color auto="1"/>
      </top>
      <bottom style="medium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0"/>
      </bottom>
      <diagonal/>
    </border>
    <border>
      <left style="medium">
        <color auto="1"/>
      </left>
      <right style="thin">
        <color theme="0" tint="-0.14993743705557422"/>
      </right>
      <top/>
      <bottom/>
      <diagonal/>
    </border>
    <border>
      <left style="medium">
        <color auto="1"/>
      </left>
      <right style="thin">
        <color theme="0" tint="-0.14993743705557422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/>
      <bottom/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3743705557422"/>
      </right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theme="0" tint="-0.14996795556505021"/>
      </right>
      <top style="medium">
        <color indexed="64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14996795556505021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3743705557422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auto="1"/>
      </top>
      <bottom/>
      <diagonal/>
    </border>
    <border>
      <left/>
      <right style="medium">
        <color rgb="FFBFBFBF"/>
      </right>
      <top/>
      <bottom style="medium">
        <color auto="1"/>
      </bottom>
      <diagonal/>
    </border>
    <border>
      <left style="medium">
        <color rgb="FFBFBFBF"/>
      </left>
      <right/>
      <top style="medium">
        <color indexed="64"/>
      </top>
      <bottom/>
      <diagonal/>
    </border>
    <border>
      <left style="medium">
        <color rgb="FFBFBFBF"/>
      </left>
      <right/>
      <top/>
      <bottom/>
      <diagonal/>
    </border>
    <border>
      <left style="medium">
        <color rgb="FFBFBFBF"/>
      </left>
      <right/>
      <top/>
      <bottom style="medium">
        <color indexed="64"/>
      </bottom>
      <diagonal/>
    </border>
    <border>
      <left style="medium">
        <color rgb="FFBFBFBF"/>
      </left>
      <right style="thin">
        <color theme="0" tint="-0.14996795556505021"/>
      </right>
      <top style="medium">
        <color indexed="64"/>
      </top>
      <bottom/>
      <diagonal/>
    </border>
    <border>
      <left style="medium">
        <color rgb="FFBFBFBF"/>
      </left>
      <right style="thin">
        <color theme="0" tint="-0.14996795556505021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indexed="64"/>
      </bottom>
      <diagonal/>
    </border>
    <border>
      <left style="medium">
        <color rgb="FFBFBFBF"/>
      </left>
      <right style="medium">
        <color indexed="64"/>
      </right>
      <top style="medium">
        <color indexed="64"/>
      </top>
      <bottom/>
      <diagonal/>
    </border>
    <border>
      <left style="medium">
        <color rgb="FFBFBFBF"/>
      </left>
      <right style="medium">
        <color indexed="64"/>
      </right>
      <top/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rgb="FFBFBFBF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BFBFBF"/>
      </right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medium">
        <color indexed="64"/>
      </bottom>
      <diagonal/>
    </border>
    <border>
      <left style="thin">
        <color theme="0" tint="-0.14993743705557422"/>
      </left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double">
        <color theme="0" tint="-0.14996795556505021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/>
      <diagonal/>
    </border>
    <border>
      <left style="thin">
        <color theme="0"/>
      </left>
      <right/>
      <top style="medium">
        <color auto="1"/>
      </top>
      <bottom style="double">
        <color theme="0" tint="-0.14996795556505021"/>
      </bottom>
      <diagonal/>
    </border>
    <border>
      <left/>
      <right/>
      <top style="medium">
        <color auto="1"/>
      </top>
      <bottom style="double">
        <color theme="0" tint="-0.14996795556505021"/>
      </bottom>
      <diagonal/>
    </border>
    <border>
      <left style="thin">
        <color theme="0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hair">
        <color theme="0"/>
      </left>
      <right style="medium">
        <color indexed="64"/>
      </right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medium">
        <color indexed="64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hair">
        <color theme="0"/>
      </left>
      <right style="medium">
        <color indexed="64"/>
      </right>
      <top style="hair">
        <color theme="0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medium">
        <color indexed="64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 style="medium">
        <color indexed="64"/>
      </top>
      <bottom style="medium">
        <color indexed="64"/>
      </bottom>
      <diagonal/>
    </border>
    <border>
      <left style="hair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 style="thin">
        <color theme="0"/>
      </right>
      <top style="hair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/>
      </bottom>
      <diagonal/>
    </border>
    <border>
      <left style="hair">
        <color theme="0"/>
      </left>
      <right/>
      <top style="medium">
        <color indexed="64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medium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indexed="64"/>
      </right>
      <top/>
      <bottom style="hair">
        <color theme="0"/>
      </bottom>
      <diagonal/>
    </border>
    <border>
      <left style="medium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medium">
        <color indexed="64"/>
      </right>
      <top style="hair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/>
      <diagonal/>
    </border>
    <border>
      <left style="medium">
        <color indexed="64"/>
      </left>
      <right style="medium">
        <color rgb="FFBFBFBF"/>
      </right>
      <top/>
      <bottom/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 style="medium">
        <color rgb="FFBFBFBF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 style="hair">
        <color theme="0"/>
      </right>
      <top style="medium">
        <color indexed="64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3743705557422"/>
      </left>
      <right style="medium">
        <color indexed="64"/>
      </right>
      <top/>
      <bottom/>
      <diagonal/>
    </border>
    <border>
      <left style="thin">
        <color theme="0" tint="-0.14993743705557422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/>
      <diagonal/>
    </border>
    <border>
      <left/>
      <right/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BFBFBF"/>
      </bottom>
      <diagonal/>
    </border>
    <border>
      <left style="medium">
        <color indexed="64"/>
      </left>
      <right style="medium">
        <color indexed="64"/>
      </right>
      <top/>
      <bottom style="medium">
        <color rgb="FFBFBFBF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theme="1"/>
      </right>
      <top style="thin">
        <color theme="0" tint="-0.14996795556505021"/>
      </top>
      <bottom style="medium">
        <color auto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49" fontId="4" fillId="0" borderId="7">
      <alignment vertical="center" wrapText="1"/>
    </xf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2" fontId="2" fillId="0" borderId="0"/>
    <xf numFmtId="172" fontId="2" fillId="0" borderId="0"/>
    <xf numFmtId="0" fontId="2" fillId="0" borderId="0"/>
    <xf numFmtId="172" fontId="2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4">
    <xf numFmtId="0" fontId="0" fillId="0" borderId="0" xfId="0"/>
    <xf numFmtId="0" fontId="8" fillId="0" borderId="0" xfId="0" applyFont="1"/>
    <xf numFmtId="0" fontId="8" fillId="3" borderId="0" xfId="0" applyFont="1" applyFill="1"/>
    <xf numFmtId="0" fontId="9" fillId="0" borderId="10" xfId="0" applyFont="1" applyBorder="1"/>
    <xf numFmtId="0" fontId="9" fillId="0" borderId="13" xfId="0" applyFont="1" applyBorder="1"/>
    <xf numFmtId="0" fontId="9" fillId="0" borderId="18" xfId="0" applyFont="1" applyBorder="1"/>
    <xf numFmtId="0" fontId="10" fillId="0" borderId="10" xfId="0" applyFont="1" applyBorder="1" applyAlignment="1">
      <alignment horizontal="right" vertical="center"/>
    </xf>
    <xf numFmtId="0" fontId="9" fillId="5" borderId="10" xfId="0" applyFont="1" applyFill="1" applyBorder="1"/>
    <xf numFmtId="0" fontId="10" fillId="0" borderId="10" xfId="0" applyFont="1" applyBorder="1"/>
    <xf numFmtId="0" fontId="12" fillId="0" borderId="28" xfId="0" applyFont="1" applyBorder="1"/>
    <xf numFmtId="0" fontId="12" fillId="0" borderId="68" xfId="0" applyFont="1" applyBorder="1"/>
    <xf numFmtId="0" fontId="12" fillId="0" borderId="262" xfId="0" applyFont="1" applyBorder="1"/>
    <xf numFmtId="0" fontId="12" fillId="0" borderId="263" xfId="0" applyFont="1" applyBorder="1"/>
    <xf numFmtId="0" fontId="12" fillId="0" borderId="27" xfId="0" applyFont="1" applyBorder="1"/>
    <xf numFmtId="0" fontId="12" fillId="0" borderId="0" xfId="0" applyFont="1" applyAlignment="1">
      <alignment horizontal="left" vertical="center"/>
    </xf>
    <xf numFmtId="0" fontId="9" fillId="0" borderId="14" xfId="0" applyFont="1" applyBorder="1"/>
    <xf numFmtId="0" fontId="9" fillId="0" borderId="90" xfId="0" applyFont="1" applyBorder="1"/>
    <xf numFmtId="9" fontId="9" fillId="4" borderId="175" xfId="2" applyFont="1" applyFill="1" applyBorder="1" applyAlignment="1" applyProtection="1">
      <alignment horizontal="center" vertical="center" wrapText="1"/>
    </xf>
    <xf numFmtId="0" fontId="12" fillId="0" borderId="18" xfId="0" applyFont="1" applyBorder="1"/>
    <xf numFmtId="0" fontId="12" fillId="0" borderId="175" xfId="0" applyFont="1" applyBorder="1"/>
    <xf numFmtId="0" fontId="13" fillId="0" borderId="14" xfId="0" applyFont="1" applyBorder="1"/>
    <xf numFmtId="0" fontId="14" fillId="0" borderId="10" xfId="0" applyFont="1" applyBorder="1"/>
    <xf numFmtId="0" fontId="14" fillId="0" borderId="90" xfId="0" applyFont="1" applyBorder="1"/>
    <xf numFmtId="0" fontId="14" fillId="0" borderId="0" xfId="0" applyFont="1"/>
    <xf numFmtId="0" fontId="14" fillId="3" borderId="10" xfId="0" applyFont="1" applyFill="1" applyBorder="1"/>
    <xf numFmtId="0" fontId="13" fillId="3" borderId="10" xfId="0" applyFont="1" applyFill="1" applyBorder="1"/>
    <xf numFmtId="0" fontId="14" fillId="3" borderId="90" xfId="0" applyFont="1" applyFill="1" applyBorder="1"/>
    <xf numFmtId="0" fontId="15" fillId="3" borderId="10" xfId="0" applyFont="1" applyFill="1" applyBorder="1" applyAlignment="1">
      <alignment horizontal="left" indent="1"/>
    </xf>
    <xf numFmtId="0" fontId="14" fillId="3" borderId="19" xfId="0" applyFont="1" applyFill="1" applyBorder="1" applyAlignment="1">
      <alignment wrapText="1"/>
    </xf>
    <xf numFmtId="0" fontId="14" fillId="3" borderId="18" xfId="0" applyFont="1" applyFill="1" applyBorder="1" applyAlignment="1">
      <alignment wrapText="1"/>
    </xf>
    <xf numFmtId="0" fontId="15" fillId="3" borderId="13" xfId="0" applyFont="1" applyFill="1" applyBorder="1" applyAlignment="1">
      <alignment horizontal="left" indent="1"/>
    </xf>
    <xf numFmtId="0" fontId="13" fillId="0" borderId="10" xfId="0" applyFont="1" applyBorder="1"/>
    <xf numFmtId="0" fontId="15" fillId="0" borderId="13" xfId="0" applyFont="1" applyBorder="1" applyAlignment="1">
      <alignment horizontal="left" indent="1"/>
    </xf>
    <xf numFmtId="0" fontId="14" fillId="0" borderId="19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5" fillId="0" borderId="10" xfId="0" applyFont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11" fillId="17" borderId="10" xfId="0" applyFont="1" applyFill="1" applyBorder="1" applyAlignment="1">
      <alignment horizontal="center" vertical="center"/>
    </xf>
    <xf numFmtId="0" fontId="10" fillId="0" borderId="90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17" borderId="123" xfId="0" applyFont="1" applyFill="1" applyBorder="1" applyAlignment="1">
      <alignment horizontal="center" vertical="center" wrapText="1"/>
    </xf>
    <xf numFmtId="0" fontId="18" fillId="17" borderId="124" xfId="0" applyFont="1" applyFill="1" applyBorder="1" applyAlignment="1">
      <alignment horizontal="center" vertical="center" wrapText="1"/>
    </xf>
    <xf numFmtId="0" fontId="18" fillId="17" borderId="166" xfId="0" applyFont="1" applyFill="1" applyBorder="1" applyAlignment="1">
      <alignment horizontal="center" vertical="center" wrapText="1"/>
    </xf>
    <xf numFmtId="165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16" xfId="0" applyNumberFormat="1" applyFont="1" applyFill="1" applyBorder="1" applyAlignment="1">
      <alignment horizontal="center" vertical="center" wrapText="1"/>
    </xf>
    <xf numFmtId="166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77" xfId="0" applyNumberFormat="1" applyFont="1" applyFill="1" applyBorder="1" applyAlignment="1">
      <alignment horizontal="center" vertical="center" wrapText="1"/>
    </xf>
    <xf numFmtId="166" fontId="18" fillId="17" borderId="124" xfId="0" applyNumberFormat="1" applyFont="1" applyFill="1" applyBorder="1" applyAlignment="1">
      <alignment horizontal="center" vertical="center" wrapText="1"/>
    </xf>
    <xf numFmtId="166" fontId="18" fillId="17" borderId="166" xfId="0" applyNumberFormat="1" applyFont="1" applyFill="1" applyBorder="1" applyAlignment="1">
      <alignment horizontal="center" vertical="center" wrapText="1"/>
    </xf>
    <xf numFmtId="166" fontId="18" fillId="17" borderId="87" xfId="0" applyNumberFormat="1" applyFont="1" applyFill="1" applyBorder="1" applyAlignment="1">
      <alignment horizontal="center" vertical="center" wrapText="1"/>
    </xf>
    <xf numFmtId="166" fontId="19" fillId="5" borderId="123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2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7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123" xfId="0" applyNumberFormat="1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right" vertical="center" wrapText="1"/>
    </xf>
    <xf numFmtId="0" fontId="12" fillId="0" borderId="234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 wrapText="1"/>
    </xf>
    <xf numFmtId="168" fontId="12" fillId="5" borderId="29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83" xfId="1" applyNumberFormat="1" applyFont="1" applyFill="1" applyBorder="1" applyAlignment="1" applyProtection="1">
      <alignment vertical="center"/>
    </xf>
    <xf numFmtId="167" fontId="16" fillId="0" borderId="47" xfId="1" applyNumberFormat="1" applyFont="1" applyFill="1" applyBorder="1" applyAlignment="1" applyProtection="1">
      <alignment vertical="center" wrapText="1"/>
    </xf>
    <xf numFmtId="164" fontId="16" fillId="0" borderId="91" xfId="50" applyFont="1" applyFill="1" applyBorder="1" applyAlignment="1" applyProtection="1">
      <alignment horizontal="center" vertical="center"/>
    </xf>
    <xf numFmtId="164" fontId="22" fillId="0" borderId="91" xfId="50" applyFont="1" applyFill="1" applyBorder="1" applyAlignment="1" applyProtection="1">
      <alignment horizontal="center" vertical="center"/>
    </xf>
    <xf numFmtId="181" fontId="16" fillId="5" borderId="194" xfId="1" applyNumberFormat="1" applyFont="1" applyFill="1" applyBorder="1" applyAlignment="1" applyProtection="1">
      <alignment horizontal="center" vertical="center" wrapText="1"/>
      <protection locked="0"/>
    </xf>
    <xf numFmtId="181" fontId="16" fillId="5" borderId="237" xfId="1" applyNumberFormat="1" applyFont="1" applyFill="1" applyBorder="1" applyAlignment="1" applyProtection="1">
      <alignment horizontal="center" vertical="center" wrapText="1"/>
      <protection locked="0"/>
    </xf>
    <xf numFmtId="9" fontId="16" fillId="5" borderId="191" xfId="2" applyFont="1" applyFill="1" applyBorder="1" applyAlignment="1" applyProtection="1">
      <alignment horizontal="center" vertical="center" wrapText="1"/>
      <protection locked="0"/>
    </xf>
    <xf numFmtId="178" fontId="16" fillId="5" borderId="195" xfId="50" applyNumberFormat="1" applyFont="1" applyFill="1" applyBorder="1" applyAlignment="1" applyProtection="1">
      <alignment horizontal="center" vertical="center" wrapText="1"/>
      <protection locked="0"/>
    </xf>
    <xf numFmtId="43" fontId="16" fillId="0" borderId="58" xfId="1" applyFont="1" applyFill="1" applyBorder="1" applyAlignment="1" applyProtection="1">
      <alignment horizontal="center" vertical="center" wrapText="1"/>
    </xf>
    <xf numFmtId="43" fontId="16" fillId="0" borderId="93" xfId="1" applyFont="1" applyFill="1" applyBorder="1" applyAlignment="1" applyProtection="1">
      <alignment horizontal="center" vertical="center" wrapText="1"/>
    </xf>
    <xf numFmtId="164" fontId="16" fillId="0" borderId="58" xfId="50" applyFont="1" applyFill="1" applyBorder="1" applyAlignment="1" applyProtection="1">
      <alignment horizontal="center" vertical="center" wrapText="1"/>
    </xf>
    <xf numFmtId="164" fontId="16" fillId="0" borderId="33" xfId="50" applyFont="1" applyFill="1" applyBorder="1" applyAlignment="1" applyProtection="1">
      <alignment horizontal="center" vertical="center" wrapText="1"/>
    </xf>
    <xf numFmtId="0" fontId="20" fillId="0" borderId="34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right" vertical="center" wrapText="1"/>
    </xf>
    <xf numFmtId="0" fontId="12" fillId="0" borderId="9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168" fontId="12" fillId="5" borderId="30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78" xfId="1" applyNumberFormat="1" applyFont="1" applyFill="1" applyBorder="1" applyAlignment="1" applyProtection="1">
      <alignment vertical="center"/>
    </xf>
    <xf numFmtId="167" fontId="16" fillId="0" borderId="48" xfId="1" applyNumberFormat="1" applyFont="1" applyFill="1" applyBorder="1" applyAlignment="1" applyProtection="1">
      <alignment vertical="center" wrapText="1"/>
    </xf>
    <xf numFmtId="164" fontId="16" fillId="0" borderId="41" xfId="50" applyFont="1" applyFill="1" applyBorder="1" applyAlignment="1" applyProtection="1">
      <alignment horizontal="center" vertical="center"/>
    </xf>
    <xf numFmtId="164" fontId="22" fillId="0" borderId="41" xfId="50" applyFont="1" applyFill="1" applyBorder="1" applyAlignment="1" applyProtection="1">
      <alignment horizontal="center" vertical="center"/>
    </xf>
    <xf numFmtId="181" fontId="16" fillId="5" borderId="196" xfId="2" applyNumberFormat="1" applyFont="1" applyFill="1" applyBorder="1" applyAlignment="1" applyProtection="1">
      <alignment horizontal="center" vertical="center" wrapText="1"/>
      <protection locked="0"/>
    </xf>
    <xf numFmtId="2" fontId="16" fillId="5" borderId="238" xfId="2" applyNumberFormat="1" applyFont="1" applyFill="1" applyBorder="1" applyAlignment="1" applyProtection="1">
      <alignment horizontal="center" vertical="center" wrapText="1"/>
      <protection locked="0"/>
    </xf>
    <xf numFmtId="9" fontId="16" fillId="5" borderId="197" xfId="2" applyFont="1" applyFill="1" applyBorder="1" applyAlignment="1" applyProtection="1">
      <alignment horizontal="center" vertical="center" wrapText="1"/>
      <protection locked="0"/>
    </xf>
    <xf numFmtId="178" fontId="16" fillId="5" borderId="198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62" xfId="1" applyFont="1" applyFill="1" applyBorder="1" applyAlignment="1" applyProtection="1">
      <alignment horizontal="center" vertical="center" wrapText="1"/>
    </xf>
    <xf numFmtId="43" fontId="16" fillId="0" borderId="80" xfId="1" applyFont="1" applyFill="1" applyBorder="1" applyAlignment="1" applyProtection="1">
      <alignment horizontal="center" vertical="center" wrapText="1"/>
    </xf>
    <xf numFmtId="164" fontId="16" fillId="0" borderId="59" xfId="50" applyFont="1" applyFill="1" applyBorder="1" applyAlignment="1" applyProtection="1">
      <alignment horizontal="center" vertical="center" wrapText="1"/>
    </xf>
    <xf numFmtId="164" fontId="16" fillId="0" borderId="35" xfId="50" applyFont="1" applyFill="1" applyBorder="1" applyAlignment="1" applyProtection="1">
      <alignment horizontal="center" vertical="center" wrapText="1"/>
    </xf>
    <xf numFmtId="0" fontId="20" fillId="0" borderId="43" xfId="0" applyFont="1" applyBorder="1" applyAlignment="1">
      <alignment horizontal="left" vertical="center" wrapText="1"/>
    </xf>
    <xf numFmtId="0" fontId="15" fillId="0" borderId="57" xfId="0" applyFont="1" applyBorder="1" applyAlignment="1">
      <alignment horizontal="right" vertical="center" wrapText="1"/>
    </xf>
    <xf numFmtId="0" fontId="12" fillId="0" borderId="235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167" fontId="16" fillId="0" borderId="78" xfId="1" applyNumberFormat="1" applyFont="1" applyFill="1" applyBorder="1" applyAlignment="1" applyProtection="1">
      <alignment horizontal="center" vertical="center"/>
    </xf>
    <xf numFmtId="167" fontId="16" fillId="0" borderId="170" xfId="1" applyNumberFormat="1" applyFont="1" applyFill="1" applyBorder="1" applyAlignment="1" applyProtection="1">
      <alignment horizontal="center" vertical="center" wrapText="1"/>
    </xf>
    <xf numFmtId="164" fontId="12" fillId="0" borderId="141" xfId="50" applyFont="1" applyFill="1" applyBorder="1" applyAlignment="1" applyProtection="1">
      <alignment horizontal="center" vertical="center"/>
    </xf>
    <xf numFmtId="164" fontId="22" fillId="0" borderId="141" xfId="50" applyFont="1" applyFill="1" applyBorder="1" applyAlignment="1" applyProtection="1">
      <alignment horizontal="center" vertical="center"/>
    </xf>
    <xf numFmtId="2" fontId="16" fillId="5" borderId="219" xfId="2" applyNumberFormat="1" applyFont="1" applyFill="1" applyBorder="1" applyAlignment="1" applyProtection="1">
      <alignment horizontal="center" vertical="center" wrapText="1"/>
      <protection locked="0"/>
    </xf>
    <xf numFmtId="2" fontId="16" fillId="5" borderId="239" xfId="2" applyNumberFormat="1" applyFont="1" applyFill="1" applyBorder="1" applyAlignment="1" applyProtection="1">
      <alignment horizontal="center" vertical="center" wrapText="1"/>
      <protection locked="0"/>
    </xf>
    <xf numFmtId="9" fontId="16" fillId="5" borderId="220" xfId="2" applyFont="1" applyFill="1" applyBorder="1" applyAlignment="1" applyProtection="1">
      <alignment horizontal="center" vertical="center" wrapText="1"/>
      <protection locked="0"/>
    </xf>
    <xf numFmtId="178" fontId="16" fillId="5" borderId="221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187" xfId="1" applyFont="1" applyFill="1" applyBorder="1" applyAlignment="1" applyProtection="1">
      <alignment horizontal="center" vertical="center" wrapText="1"/>
    </xf>
    <xf numFmtId="164" fontId="12" fillId="0" borderId="62" xfId="50" applyFont="1" applyFill="1" applyBorder="1" applyAlignment="1" applyProtection="1">
      <alignment horizontal="center" vertical="center" wrapText="1"/>
    </xf>
    <xf numFmtId="164" fontId="12" fillId="0" borderId="44" xfId="50" applyFont="1" applyFill="1" applyBorder="1" applyAlignment="1" applyProtection="1">
      <alignment horizontal="center" vertical="center" wrapText="1"/>
    </xf>
    <xf numFmtId="0" fontId="16" fillId="0" borderId="235" xfId="0" applyFont="1" applyBorder="1" applyAlignment="1">
      <alignment horizontal="center" vertical="center" wrapText="1"/>
    </xf>
    <xf numFmtId="2" fontId="16" fillId="5" borderId="196" xfId="2" applyNumberFormat="1" applyFont="1" applyFill="1" applyBorder="1" applyAlignment="1" applyProtection="1">
      <alignment horizontal="center" vertical="center" wrapText="1"/>
      <protection locked="0"/>
    </xf>
    <xf numFmtId="43" fontId="16" fillId="0" borderId="59" xfId="1" applyFont="1" applyFill="1" applyBorder="1" applyAlignment="1" applyProtection="1">
      <alignment horizontal="center" vertical="center" wrapText="1"/>
    </xf>
    <xf numFmtId="0" fontId="15" fillId="0" borderId="27" xfId="0" applyFont="1" applyBorder="1" applyAlignment="1">
      <alignment horizontal="right" vertical="center" wrapText="1"/>
    </xf>
    <xf numFmtId="167" fontId="12" fillId="0" borderId="78" xfId="1" applyNumberFormat="1" applyFont="1" applyFill="1" applyBorder="1" applyAlignment="1" applyProtection="1">
      <alignment horizontal="center" vertical="center"/>
    </xf>
    <xf numFmtId="167" fontId="12" fillId="0" borderId="48" xfId="1" applyNumberFormat="1" applyFont="1" applyFill="1" applyBorder="1" applyAlignment="1" applyProtection="1">
      <alignment horizontal="center" vertical="center"/>
    </xf>
    <xf numFmtId="164" fontId="12" fillId="0" borderId="41" xfId="50" applyFont="1" applyFill="1" applyBorder="1" applyAlignment="1" applyProtection="1">
      <alignment horizontal="center" vertical="center"/>
    </xf>
    <xf numFmtId="43" fontId="12" fillId="0" borderId="59" xfId="1" applyFont="1" applyFill="1" applyBorder="1" applyAlignment="1" applyProtection="1">
      <alignment horizontal="center" vertical="center" wrapText="1"/>
    </xf>
    <xf numFmtId="43" fontId="12" fillId="0" borderId="80" xfId="1" applyFont="1" applyFill="1" applyBorder="1" applyAlignment="1" applyProtection="1">
      <alignment horizontal="center" vertical="center" wrapText="1"/>
    </xf>
    <xf numFmtId="164" fontId="12" fillId="0" borderId="59" xfId="50" applyFont="1" applyFill="1" applyBorder="1" applyAlignment="1" applyProtection="1">
      <alignment horizontal="center" vertical="center" wrapText="1"/>
    </xf>
    <xf numFmtId="164" fontId="12" fillId="0" borderId="35" xfId="50" applyFont="1" applyFill="1" applyBorder="1" applyAlignment="1" applyProtection="1">
      <alignment horizontal="center" vertical="center" wrapText="1"/>
    </xf>
    <xf numFmtId="167" fontId="16" fillId="0" borderId="48" xfId="1" applyNumberFormat="1" applyFont="1" applyFill="1" applyBorder="1" applyAlignment="1" applyProtection="1">
      <alignment horizontal="center" vertical="center" wrapText="1"/>
    </xf>
    <xf numFmtId="0" fontId="20" fillId="0" borderId="36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right" vertical="center" wrapText="1"/>
    </xf>
    <xf numFmtId="0" fontId="12" fillId="0" borderId="9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left" vertical="center" wrapText="1"/>
    </xf>
    <xf numFmtId="0" fontId="16" fillId="0" borderId="53" xfId="0" applyFont="1" applyBorder="1" applyAlignment="1">
      <alignment horizontal="center" vertical="center" wrapText="1"/>
    </xf>
    <xf numFmtId="168" fontId="12" fillId="5" borderId="31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79" xfId="1" applyNumberFormat="1" applyFont="1" applyFill="1" applyBorder="1" applyAlignment="1" applyProtection="1">
      <alignment horizontal="center" vertical="center"/>
    </xf>
    <xf numFmtId="167" fontId="16" fillId="0" borderId="49" xfId="1" applyNumberFormat="1" applyFont="1" applyFill="1" applyBorder="1" applyAlignment="1" applyProtection="1">
      <alignment horizontal="center" vertical="center" wrapText="1"/>
    </xf>
    <xf numFmtId="164" fontId="16" fillId="0" borderId="42" xfId="50" applyFont="1" applyFill="1" applyBorder="1" applyAlignment="1" applyProtection="1">
      <alignment horizontal="center" vertical="center"/>
    </xf>
    <xf numFmtId="164" fontId="22" fillId="0" borderId="42" xfId="50" applyFont="1" applyFill="1" applyBorder="1" applyAlignment="1" applyProtection="1">
      <alignment horizontal="center" vertical="center"/>
    </xf>
    <xf numFmtId="2" fontId="16" fillId="5" borderId="199" xfId="2" applyNumberFormat="1" applyFont="1" applyFill="1" applyBorder="1" applyAlignment="1" applyProtection="1">
      <alignment horizontal="center" vertical="center" wrapText="1"/>
      <protection locked="0"/>
    </xf>
    <xf numFmtId="2" fontId="16" fillId="5" borderId="240" xfId="2" applyNumberFormat="1" applyFont="1" applyFill="1" applyBorder="1" applyAlignment="1" applyProtection="1">
      <alignment horizontal="center" vertical="center" wrapText="1"/>
      <protection locked="0"/>
    </xf>
    <xf numFmtId="9" fontId="16" fillId="5" borderId="193" xfId="2" applyFont="1" applyFill="1" applyBorder="1" applyAlignment="1" applyProtection="1">
      <alignment horizontal="center" vertical="center" wrapText="1"/>
      <protection locked="0"/>
    </xf>
    <xf numFmtId="178" fontId="16" fillId="5" borderId="200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60" xfId="1" applyFont="1" applyFill="1" applyBorder="1" applyAlignment="1" applyProtection="1">
      <alignment horizontal="center" vertical="center" wrapText="1"/>
    </xf>
    <xf numFmtId="43" fontId="12" fillId="0" borderId="92" xfId="1" applyFont="1" applyFill="1" applyBorder="1" applyAlignment="1" applyProtection="1">
      <alignment horizontal="center" vertical="center" wrapText="1"/>
    </xf>
    <xf numFmtId="164" fontId="16" fillId="0" borderId="60" xfId="50" applyFont="1" applyFill="1" applyBorder="1" applyAlignment="1" applyProtection="1">
      <alignment horizontal="center" vertical="center" wrapText="1"/>
    </xf>
    <xf numFmtId="164" fontId="16" fillId="0" borderId="37" xfId="50" applyFont="1" applyFill="1" applyBorder="1" applyAlignment="1" applyProtection="1">
      <alignment horizontal="center" vertical="center" wrapText="1"/>
    </xf>
    <xf numFmtId="0" fontId="9" fillId="0" borderId="26" xfId="0" applyFont="1" applyBorder="1"/>
    <xf numFmtId="176" fontId="23" fillId="17" borderId="123" xfId="0" applyNumberFormat="1" applyFont="1" applyFill="1" applyBorder="1" applyAlignment="1">
      <alignment vertical="center"/>
    </xf>
    <xf numFmtId="176" fontId="23" fillId="17" borderId="87" xfId="0" applyNumberFormat="1" applyFont="1" applyFill="1" applyBorder="1" applyAlignment="1">
      <alignment vertical="center"/>
    </xf>
    <xf numFmtId="176" fontId="24" fillId="17" borderId="87" xfId="0" applyNumberFormat="1" applyFont="1" applyFill="1" applyBorder="1" applyAlignment="1">
      <alignment vertical="center"/>
    </xf>
    <xf numFmtId="0" fontId="12" fillId="0" borderId="23" xfId="0" applyFont="1" applyBorder="1"/>
    <xf numFmtId="0" fontId="12" fillId="0" borderId="14" xfId="0" applyFont="1" applyBorder="1"/>
    <xf numFmtId="0" fontId="12" fillId="0" borderId="26" xfId="0" applyFont="1" applyBorder="1"/>
    <xf numFmtId="43" fontId="23" fillId="17" borderId="123" xfId="1" applyFont="1" applyFill="1" applyBorder="1" applyAlignment="1" applyProtection="1">
      <alignment horizontal="center" vertical="center"/>
    </xf>
    <xf numFmtId="43" fontId="23" fillId="17" borderId="87" xfId="1" applyFont="1" applyFill="1" applyBorder="1" applyAlignment="1" applyProtection="1">
      <alignment horizontal="center" vertical="center"/>
    </xf>
    <xf numFmtId="176" fontId="23" fillId="17" borderId="123" xfId="1" applyNumberFormat="1" applyFont="1" applyFill="1" applyBorder="1" applyAlignment="1" applyProtection="1">
      <alignment horizontal="center" vertical="center"/>
    </xf>
    <xf numFmtId="176" fontId="23" fillId="17" borderId="87" xfId="1" applyNumberFormat="1" applyFont="1" applyFill="1" applyBorder="1" applyAlignment="1" applyProtection="1">
      <alignment horizontal="center" vertical="center"/>
    </xf>
    <xf numFmtId="9" fontId="23" fillId="17" borderId="87" xfId="2" applyFont="1" applyFill="1" applyBorder="1" applyAlignment="1" applyProtection="1">
      <alignment horizontal="center" vertical="center"/>
    </xf>
    <xf numFmtId="0" fontId="15" fillId="0" borderId="53" xfId="0" applyFont="1" applyBorder="1" applyAlignment="1">
      <alignment horizontal="right" vertical="top" wrapText="1"/>
    </xf>
    <xf numFmtId="0" fontId="18" fillId="17" borderId="87" xfId="0" applyFont="1" applyFill="1" applyBorder="1" applyAlignment="1">
      <alignment horizontal="center" vertical="center" wrapText="1"/>
    </xf>
    <xf numFmtId="166" fontId="18" fillId="17" borderId="5" xfId="0" applyNumberFormat="1" applyFont="1" applyFill="1" applyBorder="1" applyAlignment="1">
      <alignment horizontal="center" vertical="center" wrapText="1"/>
    </xf>
    <xf numFmtId="165" fontId="19" fillId="5" borderId="12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6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>
      <alignment horizontal="center" vertical="center" wrapText="1"/>
    </xf>
    <xf numFmtId="43" fontId="12" fillId="0" borderId="33" xfId="1" applyFont="1" applyFill="1" applyBorder="1" applyAlignment="1" applyProtection="1">
      <alignment horizontal="center" vertical="center" wrapText="1"/>
    </xf>
    <xf numFmtId="164" fontId="16" fillId="0" borderId="52" xfId="50" applyFont="1" applyFill="1" applyBorder="1" applyAlignment="1" applyProtection="1">
      <alignment horizontal="center" vertical="center"/>
    </xf>
    <xf numFmtId="164" fontId="22" fillId="0" borderId="52" xfId="50" applyFont="1" applyFill="1" applyBorder="1" applyAlignment="1" applyProtection="1">
      <alignment horizontal="center" vertical="center"/>
    </xf>
    <xf numFmtId="178" fontId="16" fillId="5" borderId="212" xfId="50" applyNumberFormat="1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>
      <alignment horizontal="center" vertical="center" wrapText="1"/>
    </xf>
    <xf numFmtId="43" fontId="12" fillId="0" borderId="35" xfId="1" applyFont="1" applyFill="1" applyBorder="1" applyAlignment="1" applyProtection="1">
      <alignment horizontal="center" vertical="center" wrapText="1"/>
    </xf>
    <xf numFmtId="164" fontId="16" fillId="0" borderId="48" xfId="50" applyFont="1" applyFill="1" applyBorder="1" applyAlignment="1" applyProtection="1">
      <alignment horizontal="center" vertical="center"/>
    </xf>
    <xf numFmtId="164" fontId="22" fillId="0" borderId="48" xfId="50" applyFont="1" applyFill="1" applyBorder="1" applyAlignment="1" applyProtection="1">
      <alignment horizontal="center" vertical="center"/>
    </xf>
    <xf numFmtId="178" fontId="16" fillId="5" borderId="214" xfId="50" applyNumberFormat="1" applyFont="1" applyFill="1" applyBorder="1" applyAlignment="1" applyProtection="1">
      <alignment horizontal="center" vertical="center" wrapText="1"/>
      <protection locked="0"/>
    </xf>
    <xf numFmtId="164" fontId="12" fillId="0" borderId="48" xfId="50" applyFont="1" applyFill="1" applyBorder="1" applyAlignment="1" applyProtection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43" fontId="12" fillId="0" borderId="44" xfId="1" applyFont="1" applyFill="1" applyBorder="1" applyAlignment="1" applyProtection="1">
      <alignment horizontal="center" vertical="center" wrapText="1"/>
    </xf>
    <xf numFmtId="164" fontId="12" fillId="0" borderId="170" xfId="50" applyFont="1" applyFill="1" applyBorder="1" applyAlignment="1" applyProtection="1">
      <alignment horizontal="center" vertical="center"/>
    </xf>
    <xf numFmtId="164" fontId="22" fillId="0" borderId="170" xfId="50" applyFont="1" applyFill="1" applyBorder="1" applyAlignment="1" applyProtection="1">
      <alignment horizontal="center" vertical="center"/>
    </xf>
    <xf numFmtId="178" fontId="16" fillId="5" borderId="236" xfId="50" applyNumberFormat="1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>
      <alignment horizontal="center" vertical="center" wrapText="1"/>
    </xf>
    <xf numFmtId="43" fontId="12" fillId="0" borderId="37" xfId="1" applyFont="1" applyFill="1" applyBorder="1" applyAlignment="1" applyProtection="1">
      <alignment horizontal="center" vertical="center" wrapText="1"/>
    </xf>
    <xf numFmtId="164" fontId="16" fillId="0" borderId="49" xfId="50" applyFont="1" applyFill="1" applyBorder="1" applyAlignment="1" applyProtection="1">
      <alignment horizontal="center" vertical="center"/>
    </xf>
    <xf numFmtId="164" fontId="22" fillId="0" borderId="49" xfId="50" applyFont="1" applyFill="1" applyBorder="1" applyAlignment="1" applyProtection="1">
      <alignment horizontal="center" vertical="center"/>
    </xf>
    <xf numFmtId="178" fontId="16" fillId="5" borderId="215" xfId="50" applyNumberFormat="1" applyFont="1" applyFill="1" applyBorder="1" applyAlignment="1" applyProtection="1">
      <alignment horizontal="center" vertical="center" wrapText="1"/>
      <protection locked="0"/>
    </xf>
    <xf numFmtId="43" fontId="12" fillId="5" borderId="33" xfId="1" applyFont="1" applyFill="1" applyBorder="1" applyAlignment="1" applyProtection="1">
      <alignment horizontal="center" vertical="center" wrapText="1"/>
    </xf>
    <xf numFmtId="167" fontId="16" fillId="0" borderId="33" xfId="1" applyNumberFormat="1" applyFont="1" applyFill="1" applyBorder="1" applyAlignment="1" applyProtection="1">
      <alignment vertical="center"/>
    </xf>
    <xf numFmtId="43" fontId="12" fillId="5" borderId="35" xfId="1" applyFont="1" applyFill="1" applyBorder="1" applyAlignment="1" applyProtection="1">
      <alignment horizontal="center" vertical="center" wrapText="1"/>
    </xf>
    <xf numFmtId="167" fontId="16" fillId="0" borderId="35" xfId="1" applyNumberFormat="1" applyFont="1" applyFill="1" applyBorder="1" applyAlignment="1" applyProtection="1">
      <alignment vertical="center"/>
    </xf>
    <xf numFmtId="167" fontId="12" fillId="0" borderId="35" xfId="1" applyNumberFormat="1" applyFont="1" applyFill="1" applyBorder="1" applyAlignment="1" applyProtection="1">
      <alignment horizontal="center" vertical="center"/>
    </xf>
    <xf numFmtId="0" fontId="16" fillId="0" borderId="98" xfId="0" applyFont="1" applyBorder="1" applyAlignment="1">
      <alignment horizontal="center" vertical="center" wrapText="1"/>
    </xf>
    <xf numFmtId="167" fontId="16" fillId="0" borderId="35" xfId="1" applyNumberFormat="1" applyFont="1" applyFill="1" applyBorder="1" applyAlignment="1" applyProtection="1">
      <alignment horizontal="center" vertical="center"/>
    </xf>
    <xf numFmtId="43" fontId="12" fillId="5" borderId="44" xfId="1" applyFont="1" applyFill="1" applyBorder="1" applyAlignment="1" applyProtection="1">
      <alignment horizontal="center" vertical="center" wrapText="1"/>
    </xf>
    <xf numFmtId="0" fontId="16" fillId="0" borderId="99" xfId="0" applyFont="1" applyBorder="1" applyAlignment="1">
      <alignment horizontal="center" vertical="center" wrapText="1"/>
    </xf>
    <xf numFmtId="43" fontId="12" fillId="5" borderId="37" xfId="1" applyFont="1" applyFill="1" applyBorder="1" applyAlignment="1" applyProtection="1">
      <alignment horizontal="center" vertical="center" wrapText="1"/>
    </xf>
    <xf numFmtId="167" fontId="16" fillId="0" borderId="37" xfId="1" applyNumberFormat="1" applyFont="1" applyFill="1" applyBorder="1" applyAlignment="1" applyProtection="1">
      <alignment horizontal="center" vertical="center"/>
    </xf>
    <xf numFmtId="165" fontId="18" fillId="17" borderId="124" xfId="0" applyNumberFormat="1" applyFont="1" applyFill="1" applyBorder="1" applyAlignment="1">
      <alignment horizontal="center" vertical="center" wrapText="1"/>
    </xf>
    <xf numFmtId="167" fontId="12" fillId="0" borderId="170" xfId="1" applyNumberFormat="1" applyFont="1" applyFill="1" applyBorder="1" applyAlignment="1" applyProtection="1">
      <alignment horizontal="center" vertical="center"/>
    </xf>
    <xf numFmtId="0" fontId="13" fillId="0" borderId="90" xfId="0" applyFont="1" applyBorder="1" applyAlignment="1">
      <alignment horizontal="left" vertical="center"/>
    </xf>
    <xf numFmtId="0" fontId="9" fillId="0" borderId="109" xfId="0" applyFont="1" applyBorder="1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0" fontId="16" fillId="0" borderId="14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" borderId="24" xfId="1" applyNumberFormat="1" applyFont="1" applyFill="1" applyBorder="1" applyAlignment="1" applyProtection="1">
      <alignment horizontal="center" vertical="center"/>
      <protection locked="0"/>
    </xf>
    <xf numFmtId="167" fontId="16" fillId="0" borderId="229" xfId="1" applyNumberFormat="1" applyFont="1" applyFill="1" applyBorder="1" applyAlignment="1" applyProtection="1">
      <alignment vertical="center"/>
      <protection locked="0"/>
    </xf>
    <xf numFmtId="167" fontId="12" fillId="0" borderId="231" xfId="1" applyNumberFormat="1" applyFont="1" applyFill="1" applyBorder="1" applyAlignment="1" applyProtection="1">
      <alignment vertical="center"/>
    </xf>
    <xf numFmtId="176" fontId="12" fillId="0" borderId="178" xfId="1" applyNumberFormat="1" applyFont="1" applyBorder="1" applyAlignment="1" applyProtection="1">
      <alignment horizontal="right" vertical="center"/>
    </xf>
    <xf numFmtId="176" fontId="12" fillId="0" borderId="179" xfId="1" applyNumberFormat="1" applyFont="1" applyBorder="1" applyAlignment="1" applyProtection="1">
      <alignment horizontal="right" vertical="center"/>
    </xf>
    <xf numFmtId="176" fontId="22" fillId="0" borderId="179" xfId="1" applyNumberFormat="1" applyFont="1" applyBorder="1" applyAlignment="1" applyProtection="1">
      <alignment horizontal="right" vertical="center"/>
    </xf>
    <xf numFmtId="180" fontId="16" fillId="5" borderId="24" xfId="1" applyNumberFormat="1" applyFont="1" applyFill="1" applyBorder="1" applyAlignment="1" applyProtection="1">
      <alignment horizontal="center" vertical="center"/>
      <protection locked="0"/>
    </xf>
    <xf numFmtId="180" fontId="16" fillId="5" borderId="72" xfId="1" applyNumberFormat="1" applyFont="1" applyFill="1" applyBorder="1" applyAlignment="1" applyProtection="1">
      <alignment horizontal="center" vertical="center"/>
      <protection locked="0"/>
    </xf>
    <xf numFmtId="180" fontId="16" fillId="5" borderId="25" xfId="1" applyNumberFormat="1" applyFont="1" applyFill="1" applyBorder="1" applyAlignment="1" applyProtection="1">
      <alignment horizontal="center" vertical="center"/>
      <protection locked="0"/>
    </xf>
    <xf numFmtId="43" fontId="12" fillId="3" borderId="177" xfId="1" applyFont="1" applyFill="1" applyBorder="1" applyAlignment="1" applyProtection="1">
      <alignment horizontal="center" vertical="center"/>
    </xf>
    <xf numFmtId="43" fontId="12" fillId="3" borderId="178" xfId="1" applyFont="1" applyFill="1" applyBorder="1" applyAlignment="1" applyProtection="1">
      <alignment vertical="center"/>
    </xf>
    <xf numFmtId="43" fontId="12" fillId="0" borderId="178" xfId="1" applyFont="1" applyFill="1" applyBorder="1" applyAlignment="1" applyProtection="1">
      <alignment vertical="center"/>
    </xf>
    <xf numFmtId="43" fontId="12" fillId="0" borderId="179" xfId="1" applyFont="1" applyFill="1" applyBorder="1" applyAlignment="1" applyProtection="1">
      <alignment vertical="center"/>
    </xf>
    <xf numFmtId="0" fontId="19" fillId="0" borderId="6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5" borderId="114" xfId="1" applyNumberFormat="1" applyFont="1" applyFill="1" applyBorder="1" applyAlignment="1" applyProtection="1">
      <alignment horizontal="center" vertical="center"/>
      <protection locked="0"/>
    </xf>
    <xf numFmtId="167" fontId="16" fillId="0" borderId="230" xfId="1" applyNumberFormat="1" applyFont="1" applyFill="1" applyBorder="1" applyAlignment="1" applyProtection="1">
      <alignment vertical="center"/>
      <protection locked="0"/>
    </xf>
    <xf numFmtId="167" fontId="12" fillId="0" borderId="232" xfId="1" applyNumberFormat="1" applyFont="1" applyFill="1" applyBorder="1" applyAlignment="1" applyProtection="1">
      <alignment vertical="center"/>
    </xf>
    <xf numFmtId="176" fontId="12" fillId="0" borderId="175" xfId="1" applyNumberFormat="1" applyFont="1" applyBorder="1" applyAlignment="1" applyProtection="1">
      <alignment horizontal="right" vertical="center"/>
    </xf>
    <xf numFmtId="176" fontId="12" fillId="0" borderId="181" xfId="1" applyNumberFormat="1" applyFont="1" applyBorder="1" applyAlignment="1" applyProtection="1">
      <alignment horizontal="right" vertical="center"/>
    </xf>
    <xf numFmtId="176" fontId="22" fillId="0" borderId="181" xfId="1" applyNumberFormat="1" applyFont="1" applyBorder="1" applyAlignment="1" applyProtection="1">
      <alignment horizontal="right" vertical="center"/>
    </xf>
    <xf numFmtId="180" fontId="16" fillId="5" borderId="114" xfId="1" applyNumberFormat="1" applyFont="1" applyFill="1" applyBorder="1" applyAlignment="1" applyProtection="1">
      <alignment horizontal="center" vertical="center"/>
      <protection locked="0"/>
    </xf>
    <xf numFmtId="180" fontId="16" fillId="5" borderId="10" xfId="1" applyNumberFormat="1" applyFont="1" applyFill="1" applyBorder="1" applyAlignment="1" applyProtection="1">
      <alignment horizontal="center" vertical="center"/>
      <protection locked="0"/>
    </xf>
    <xf numFmtId="180" fontId="16" fillId="5" borderId="111" xfId="1" applyNumberFormat="1" applyFont="1" applyFill="1" applyBorder="1" applyAlignment="1" applyProtection="1">
      <alignment horizontal="center" vertical="center"/>
      <protection locked="0"/>
    </xf>
    <xf numFmtId="43" fontId="12" fillId="3" borderId="180" xfId="1" applyFont="1" applyFill="1" applyBorder="1" applyAlignment="1" applyProtection="1">
      <alignment horizontal="center" vertical="center"/>
    </xf>
    <xf numFmtId="43" fontId="12" fillId="3" borderId="175" xfId="1" applyFont="1" applyFill="1" applyBorder="1" applyAlignment="1" applyProtection="1">
      <alignment vertical="center"/>
    </xf>
    <xf numFmtId="43" fontId="12" fillId="0" borderId="175" xfId="1" applyFont="1" applyFill="1" applyBorder="1" applyAlignment="1" applyProtection="1">
      <alignment vertical="center"/>
    </xf>
    <xf numFmtId="43" fontId="12" fillId="0" borderId="181" xfId="1" applyFont="1" applyFill="1" applyBorder="1" applyAlignment="1" applyProtection="1">
      <alignment vertical="center"/>
    </xf>
    <xf numFmtId="0" fontId="19" fillId="0" borderId="4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5" borderId="112" xfId="1" applyNumberFormat="1" applyFont="1" applyFill="1" applyBorder="1" applyAlignment="1" applyProtection="1">
      <alignment horizontal="center" vertical="center"/>
      <protection locked="0"/>
    </xf>
    <xf numFmtId="167" fontId="16" fillId="0" borderId="176" xfId="1" applyNumberFormat="1" applyFont="1" applyFill="1" applyBorder="1" applyAlignment="1" applyProtection="1">
      <alignment vertical="center"/>
      <protection locked="0"/>
    </xf>
    <xf numFmtId="167" fontId="12" fillId="0" borderId="233" xfId="1" applyNumberFormat="1" applyFont="1" applyFill="1" applyBorder="1" applyAlignment="1" applyProtection="1">
      <alignment vertical="center"/>
    </xf>
    <xf numFmtId="176" fontId="12" fillId="0" borderId="183" xfId="1" applyNumberFormat="1" applyFont="1" applyBorder="1" applyAlignment="1" applyProtection="1">
      <alignment horizontal="right" vertical="center"/>
    </xf>
    <xf numFmtId="176" fontId="12" fillId="0" borderId="184" xfId="1" applyNumberFormat="1" applyFont="1" applyBorder="1" applyAlignment="1" applyProtection="1">
      <alignment horizontal="right" vertical="center"/>
    </xf>
    <xf numFmtId="176" fontId="22" fillId="0" borderId="184" xfId="1" applyNumberFormat="1" applyFont="1" applyBorder="1" applyAlignment="1" applyProtection="1">
      <alignment horizontal="right" vertical="center"/>
    </xf>
    <xf numFmtId="180" fontId="16" fillId="5" borderId="112" xfId="1" applyNumberFormat="1" applyFont="1" applyFill="1" applyBorder="1" applyAlignment="1" applyProtection="1">
      <alignment horizontal="center" vertical="center"/>
      <protection locked="0"/>
    </xf>
    <xf numFmtId="180" fontId="16" fillId="5" borderId="106" xfId="1" applyNumberFormat="1" applyFont="1" applyFill="1" applyBorder="1" applyAlignment="1" applyProtection="1">
      <alignment horizontal="center" vertical="center"/>
      <protection locked="0"/>
    </xf>
    <xf numFmtId="180" fontId="16" fillId="5" borderId="113" xfId="1" applyNumberFormat="1" applyFont="1" applyFill="1" applyBorder="1" applyAlignment="1" applyProtection="1">
      <alignment horizontal="center" vertical="center"/>
      <protection locked="0"/>
    </xf>
    <xf numFmtId="43" fontId="12" fillId="3" borderId="182" xfId="1" applyFont="1" applyFill="1" applyBorder="1" applyAlignment="1" applyProtection="1">
      <alignment horizontal="center" vertical="center"/>
    </xf>
    <xf numFmtId="43" fontId="12" fillId="3" borderId="183" xfId="1" applyFont="1" applyFill="1" applyBorder="1" applyAlignment="1" applyProtection="1">
      <alignment vertical="center"/>
    </xf>
    <xf numFmtId="43" fontId="12" fillId="0" borderId="183" xfId="1" applyFont="1" applyFill="1" applyBorder="1" applyAlignment="1" applyProtection="1">
      <alignment vertical="center"/>
    </xf>
    <xf numFmtId="43" fontId="12" fillId="0" borderId="184" xfId="1" applyFont="1" applyFill="1" applyBorder="1" applyAlignment="1" applyProtection="1">
      <alignment vertical="center"/>
    </xf>
    <xf numFmtId="0" fontId="9" fillId="0" borderId="12" xfId="0" applyFont="1" applyBorder="1"/>
    <xf numFmtId="164" fontId="9" fillId="0" borderId="12" xfId="0" applyNumberFormat="1" applyFont="1" applyBorder="1"/>
    <xf numFmtId="0" fontId="9" fillId="0" borderId="19" xfId="0" applyFont="1" applyBorder="1"/>
    <xf numFmtId="0" fontId="9" fillId="0" borderId="129" xfId="0" applyFont="1" applyBorder="1"/>
    <xf numFmtId="180" fontId="9" fillId="0" borderId="26" xfId="0" applyNumberFormat="1" applyFont="1" applyBorder="1"/>
    <xf numFmtId="43" fontId="23" fillId="2" borderId="69" xfId="1" applyFont="1" applyFill="1" applyBorder="1" applyAlignment="1" applyProtection="1">
      <alignment horizontal="left" vertical="center"/>
    </xf>
    <xf numFmtId="43" fontId="23" fillId="2" borderId="70" xfId="1" applyFont="1" applyFill="1" applyBorder="1" applyAlignment="1" applyProtection="1">
      <alignment horizontal="left" vertical="center"/>
    </xf>
    <xf numFmtId="166" fontId="26" fillId="17" borderId="1" xfId="0" applyNumberFormat="1" applyFont="1" applyFill="1" applyBorder="1" applyAlignment="1">
      <alignment horizontal="center" vertical="center" wrapText="1"/>
    </xf>
    <xf numFmtId="166" fontId="26" fillId="17" borderId="73" xfId="0" applyNumberFormat="1" applyFont="1" applyFill="1" applyBorder="1" applyAlignment="1">
      <alignment horizontal="center" vertical="center" wrapText="1"/>
    </xf>
    <xf numFmtId="43" fontId="23" fillId="17" borderId="69" xfId="1" applyFont="1" applyFill="1" applyBorder="1" applyAlignment="1" applyProtection="1">
      <alignment horizontal="left" vertical="center"/>
    </xf>
    <xf numFmtId="43" fontId="23" fillId="17" borderId="70" xfId="1" applyFont="1" applyFill="1" applyBorder="1" applyAlignment="1" applyProtection="1">
      <alignment horizontal="left" vertical="center"/>
    </xf>
    <xf numFmtId="164" fontId="23" fillId="17" borderId="124" xfId="50" applyFont="1" applyFill="1" applyBorder="1" applyAlignment="1" applyProtection="1">
      <alignment horizontal="left" vertical="center"/>
    </xf>
    <xf numFmtId="164" fontId="23" fillId="17" borderId="87" xfId="50" applyFont="1" applyFill="1" applyBorder="1" applyAlignment="1" applyProtection="1">
      <alignment horizontal="left" vertical="center"/>
    </xf>
    <xf numFmtId="10" fontId="26" fillId="17" borderId="17" xfId="2" applyNumberFormat="1" applyFont="1" applyFill="1" applyBorder="1" applyAlignment="1" applyProtection="1">
      <alignment horizontal="center" vertical="center"/>
    </xf>
    <xf numFmtId="176" fontId="23" fillId="17" borderId="124" xfId="0" applyNumberFormat="1" applyFont="1" applyFill="1" applyBorder="1" applyAlignment="1">
      <alignment vertical="center"/>
    </xf>
    <xf numFmtId="0" fontId="10" fillId="0" borderId="130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2" fillId="0" borderId="81" xfId="0" applyFont="1" applyBorder="1" applyAlignment="1">
      <alignment horizontal="center" vertical="center" wrapText="1"/>
    </xf>
    <xf numFmtId="10" fontId="12" fillId="0" borderId="120" xfId="2" applyNumberFormat="1" applyFont="1" applyBorder="1" applyAlignment="1" applyProtection="1">
      <alignment horizontal="center" vertical="center"/>
    </xf>
    <xf numFmtId="178" fontId="12" fillId="0" borderId="104" xfId="50" applyNumberFormat="1" applyFont="1" applyFill="1" applyBorder="1" applyAlignment="1" applyProtection="1">
      <alignment vertical="center"/>
    </xf>
    <xf numFmtId="170" fontId="16" fillId="5" borderId="5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5" xfId="2" applyNumberFormat="1" applyFont="1" applyFill="1" applyBorder="1" applyAlignment="1" applyProtection="1">
      <alignment horizontal="center" vertical="center" wrapText="1"/>
      <protection locked="0"/>
    </xf>
    <xf numFmtId="178" fontId="12" fillId="0" borderId="22" xfId="50" applyNumberFormat="1" applyFont="1" applyBorder="1" applyAlignment="1" applyProtection="1">
      <alignment vertical="center"/>
    </xf>
    <xf numFmtId="164" fontId="12" fillId="0" borderId="84" xfId="50" applyFont="1" applyBorder="1" applyAlignment="1" applyProtection="1">
      <alignment vertical="center"/>
    </xf>
    <xf numFmtId="164" fontId="12" fillId="0" borderId="70" xfId="50" applyFont="1" applyBorder="1" applyAlignment="1" applyProtection="1">
      <alignment horizontal="center" vertical="center"/>
    </xf>
    <xf numFmtId="164" fontId="12" fillId="0" borderId="71" xfId="50" applyFont="1" applyBorder="1" applyAlignment="1" applyProtection="1">
      <alignment vertical="center"/>
    </xf>
    <xf numFmtId="164" fontId="22" fillId="0" borderId="21" xfId="50" applyFont="1" applyBorder="1" applyAlignment="1" applyProtection="1">
      <alignment vertical="center"/>
    </xf>
    <xf numFmtId="43" fontId="12" fillId="0" borderId="69" xfId="1" applyFont="1" applyBorder="1" applyAlignment="1">
      <alignment horizontal="center" vertical="center"/>
    </xf>
    <xf numFmtId="43" fontId="12" fillId="0" borderId="70" xfId="1" applyFont="1" applyBorder="1" applyAlignment="1">
      <alignment horizontal="center" vertical="center"/>
    </xf>
    <xf numFmtId="43" fontId="12" fillId="0" borderId="71" xfId="1" applyFont="1" applyBorder="1" applyAlignment="1">
      <alignment horizontal="center" vertical="center"/>
    </xf>
    <xf numFmtId="183" fontId="12" fillId="0" borderId="84" xfId="1" applyNumberFormat="1" applyFont="1" applyBorder="1" applyAlignment="1">
      <alignment horizontal="center" vertical="center"/>
    </xf>
    <xf numFmtId="183" fontId="12" fillId="0" borderId="71" xfId="1" applyNumberFormat="1" applyFont="1" applyBorder="1" applyAlignment="1">
      <alignment horizontal="center" vertical="center"/>
    </xf>
    <xf numFmtId="182" fontId="12" fillId="0" borderId="69" xfId="1" applyNumberFormat="1" applyFont="1" applyBorder="1" applyAlignment="1">
      <alignment horizontal="center" vertical="center"/>
    </xf>
    <xf numFmtId="182" fontId="12" fillId="0" borderId="70" xfId="1" applyNumberFormat="1" applyFont="1" applyBorder="1" applyAlignment="1">
      <alignment horizontal="center" vertical="center"/>
    </xf>
    <xf numFmtId="182" fontId="12" fillId="0" borderId="71" xfId="1" applyNumberFormat="1" applyFont="1" applyBorder="1" applyAlignment="1">
      <alignment horizontal="center" vertical="center"/>
    </xf>
    <xf numFmtId="0" fontId="18" fillId="17" borderId="77" xfId="0" applyFont="1" applyFill="1" applyBorder="1" applyAlignment="1">
      <alignment horizontal="center" vertical="center" wrapText="1"/>
    </xf>
    <xf numFmtId="165" fontId="18" fillId="17" borderId="77" xfId="0" applyNumberFormat="1" applyFont="1" applyFill="1" applyBorder="1" applyAlignment="1">
      <alignment horizontal="center" vertical="center" wrapText="1"/>
    </xf>
    <xf numFmtId="176" fontId="27" fillId="17" borderId="87" xfId="0" applyNumberFormat="1" applyFont="1" applyFill="1" applyBorder="1" applyAlignment="1">
      <alignment vertical="center"/>
    </xf>
    <xf numFmtId="43" fontId="23" fillId="17" borderId="75" xfId="1" applyFont="1" applyFill="1" applyBorder="1" applyAlignment="1" applyProtection="1">
      <alignment horizontal="center" vertical="center"/>
    </xf>
    <xf numFmtId="43" fontId="23" fillId="17" borderId="76" xfId="1" applyFont="1" applyFill="1" applyBorder="1" applyAlignment="1" applyProtection="1">
      <alignment horizontal="center" vertical="center"/>
    </xf>
    <xf numFmtId="43" fontId="23" fillId="17" borderId="89" xfId="1" applyFont="1" applyFill="1" applyBorder="1" applyAlignment="1" applyProtection="1">
      <alignment horizontal="center" vertical="center"/>
    </xf>
    <xf numFmtId="176" fontId="23" fillId="17" borderId="75" xfId="1" applyNumberFormat="1" applyFont="1" applyFill="1" applyBorder="1" applyAlignment="1" applyProtection="1">
      <alignment horizontal="center" vertical="center"/>
    </xf>
    <xf numFmtId="176" fontId="23" fillId="17" borderId="89" xfId="1" applyNumberFormat="1" applyFont="1" applyFill="1" applyBorder="1" applyAlignment="1" applyProtection="1">
      <alignment horizontal="center" vertical="center"/>
    </xf>
    <xf numFmtId="0" fontId="12" fillId="0" borderId="5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3" fontId="16" fillId="5" borderId="146" xfId="1" applyFont="1" applyFill="1" applyBorder="1" applyAlignment="1" applyProtection="1">
      <alignment horizontal="center" vertical="center" wrapText="1"/>
    </xf>
    <xf numFmtId="43" fontId="16" fillId="5" borderId="91" xfId="1" applyFont="1" applyFill="1" applyBorder="1" applyAlignment="1" applyProtection="1">
      <alignment horizontal="center" vertical="center" wrapText="1"/>
    </xf>
    <xf numFmtId="167" fontId="12" fillId="0" borderId="50" xfId="1" applyNumberFormat="1" applyFont="1" applyFill="1" applyBorder="1" applyAlignment="1" applyProtection="1">
      <alignment horizontal="center" vertical="center"/>
    </xf>
    <xf numFmtId="167" fontId="12" fillId="0" borderId="46" xfId="1" applyNumberFormat="1" applyFont="1" applyFill="1" applyBorder="1" applyAlignment="1" applyProtection="1">
      <alignment horizontal="center" vertical="center"/>
    </xf>
    <xf numFmtId="176" fontId="12" fillId="0" borderId="101" xfId="1" applyNumberFormat="1" applyFont="1" applyBorder="1" applyAlignment="1" applyProtection="1">
      <alignment horizontal="right" vertical="center"/>
    </xf>
    <xf numFmtId="169" fontId="16" fillId="5" borderId="121" xfId="1" applyNumberFormat="1" applyFont="1" applyFill="1" applyBorder="1" applyAlignment="1" applyProtection="1">
      <alignment horizontal="right" vertical="center"/>
      <protection locked="0"/>
    </xf>
    <xf numFmtId="43" fontId="14" fillId="5" borderId="14" xfId="1" applyFont="1" applyFill="1" applyBorder="1" applyAlignment="1" applyProtection="1">
      <alignment horizontal="center"/>
      <protection locked="0"/>
    </xf>
    <xf numFmtId="43" fontId="14" fillId="5" borderId="26" xfId="1" applyFont="1" applyFill="1" applyBorder="1" applyAlignment="1" applyProtection="1">
      <alignment horizontal="center"/>
      <protection locked="0"/>
    </xf>
    <xf numFmtId="178" fontId="16" fillId="5" borderId="122" xfId="50" applyNumberFormat="1" applyFont="1" applyFill="1" applyBorder="1" applyAlignment="1" applyProtection="1">
      <alignment horizontal="center" vertical="center"/>
      <protection locked="0"/>
    </xf>
    <xf numFmtId="43" fontId="12" fillId="0" borderId="51" xfId="1" applyFont="1" applyBorder="1" applyAlignment="1" applyProtection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3" fontId="16" fillId="5" borderId="147" xfId="1" applyFont="1" applyFill="1" applyBorder="1" applyAlignment="1" applyProtection="1">
      <alignment horizontal="center" vertical="center" wrapText="1"/>
    </xf>
    <xf numFmtId="43" fontId="16" fillId="5" borderId="41" xfId="1" applyFont="1" applyFill="1" applyBorder="1" applyAlignment="1" applyProtection="1">
      <alignment horizontal="center" vertical="center" wrapText="1"/>
    </xf>
    <xf numFmtId="167" fontId="12" fillId="0" borderId="30" xfId="1" applyNumberFormat="1" applyFont="1" applyFill="1" applyBorder="1" applyAlignment="1" applyProtection="1">
      <alignment horizontal="center" vertical="center"/>
    </xf>
    <xf numFmtId="167" fontId="12" fillId="0" borderId="34" xfId="1" applyNumberFormat="1" applyFont="1" applyFill="1" applyBorder="1" applyAlignment="1" applyProtection="1">
      <alignment horizontal="center" vertical="center"/>
    </xf>
    <xf numFmtId="176" fontId="12" fillId="0" borderId="100" xfId="1" applyNumberFormat="1" applyFont="1" applyBorder="1" applyAlignment="1" applyProtection="1">
      <alignment horizontal="right" vertical="center"/>
    </xf>
    <xf numFmtId="169" fontId="16" fillId="5" borderId="114" xfId="1" applyNumberFormat="1" applyFont="1" applyFill="1" applyBorder="1" applyAlignment="1" applyProtection="1">
      <alignment horizontal="right" vertical="center"/>
      <protection locked="0"/>
    </xf>
    <xf numFmtId="43" fontId="14" fillId="5" borderId="10" xfId="1" applyFont="1" applyFill="1" applyBorder="1" applyAlignment="1" applyProtection="1">
      <alignment horizontal="center"/>
      <protection locked="0"/>
    </xf>
    <xf numFmtId="43" fontId="14" fillId="5" borderId="13" xfId="1" applyFont="1" applyFill="1" applyBorder="1" applyAlignment="1" applyProtection="1">
      <alignment horizontal="center"/>
      <protection locked="0"/>
    </xf>
    <xf numFmtId="178" fontId="16" fillId="5" borderId="111" xfId="50" applyNumberFormat="1" applyFont="1" applyFill="1" applyBorder="1" applyAlignment="1" applyProtection="1">
      <alignment horizontal="center" vertical="center"/>
      <protection locked="0"/>
    </xf>
    <xf numFmtId="43" fontId="12" fillId="0" borderId="35" xfId="1" applyFont="1" applyBorder="1" applyAlignment="1" applyProtection="1">
      <alignment horizontal="center" vertical="center"/>
    </xf>
    <xf numFmtId="169" fontId="16" fillId="5" borderId="112" xfId="1" applyNumberFormat="1" applyFont="1" applyFill="1" applyBorder="1" applyAlignment="1" applyProtection="1">
      <alignment horizontal="right" vertical="center"/>
      <protection locked="0"/>
    </xf>
    <xf numFmtId="43" fontId="14" fillId="5" borderId="106" xfId="1" applyFont="1" applyFill="1" applyBorder="1" applyAlignment="1" applyProtection="1">
      <alignment horizontal="center"/>
      <protection locked="0"/>
    </xf>
    <xf numFmtId="43" fontId="14" fillId="5" borderId="132" xfId="1" applyFont="1" applyFill="1" applyBorder="1" applyAlignment="1" applyProtection="1">
      <alignment horizontal="center"/>
      <protection locked="0"/>
    </xf>
    <xf numFmtId="178" fontId="16" fillId="5" borderId="113" xfId="50" applyNumberFormat="1" applyFont="1" applyFill="1" applyBorder="1" applyAlignment="1" applyProtection="1">
      <alignment horizontal="center" vertical="center"/>
      <protection locked="0"/>
    </xf>
    <xf numFmtId="43" fontId="12" fillId="0" borderId="37" xfId="1" applyFont="1" applyBorder="1" applyAlignment="1" applyProtection="1">
      <alignment horizontal="center" vertical="center"/>
    </xf>
    <xf numFmtId="176" fontId="12" fillId="0" borderId="102" xfId="1" applyNumberFormat="1" applyFont="1" applyBorder="1" applyAlignment="1" applyProtection="1">
      <alignment horizontal="right" vertical="center"/>
    </xf>
    <xf numFmtId="169" fontId="16" fillId="5" borderId="24" xfId="1" applyNumberFormat="1" applyFont="1" applyFill="1" applyBorder="1" applyAlignment="1" applyProtection="1">
      <alignment horizontal="right" vertical="center"/>
      <protection locked="0"/>
    </xf>
    <xf numFmtId="43" fontId="14" fillId="5" borderId="72" xfId="1" applyFont="1" applyFill="1" applyBorder="1" applyAlignment="1" applyProtection="1">
      <alignment horizontal="center"/>
      <protection locked="0"/>
    </xf>
    <xf numFmtId="43" fontId="14" fillId="5" borderId="86" xfId="1" applyFont="1" applyFill="1" applyBorder="1" applyAlignment="1" applyProtection="1">
      <alignment horizontal="center"/>
      <protection locked="0"/>
    </xf>
    <xf numFmtId="178" fontId="16" fillId="5" borderId="25" xfId="50" applyNumberFormat="1" applyFont="1" applyFill="1" applyBorder="1" applyAlignment="1" applyProtection="1">
      <alignment horizontal="center" vertical="center"/>
      <protection locked="0"/>
    </xf>
    <xf numFmtId="43" fontId="16" fillId="5" borderId="148" xfId="1" applyFont="1" applyFill="1" applyBorder="1" applyAlignment="1" applyProtection="1">
      <alignment horizontal="center" vertical="center" wrapText="1"/>
    </xf>
    <xf numFmtId="176" fontId="12" fillId="0" borderId="103" xfId="1" applyNumberFormat="1" applyFont="1" applyBorder="1" applyAlignment="1" applyProtection="1">
      <alignment horizontal="right" vertical="center"/>
    </xf>
    <xf numFmtId="0" fontId="12" fillId="0" borderId="35" xfId="0" applyFont="1" applyBorder="1" applyAlignment="1">
      <alignment vertical="center" wrapText="1"/>
    </xf>
    <xf numFmtId="167" fontId="12" fillId="0" borderId="29" xfId="1" applyNumberFormat="1" applyFont="1" applyFill="1" applyBorder="1" applyAlignment="1" applyProtection="1">
      <alignment horizontal="center" vertical="center"/>
    </xf>
    <xf numFmtId="167" fontId="12" fillId="0" borderId="31" xfId="1" applyNumberFormat="1" applyFont="1" applyFill="1" applyBorder="1" applyAlignment="1" applyProtection="1">
      <alignment horizontal="center" vertical="center"/>
    </xf>
    <xf numFmtId="167" fontId="12" fillId="0" borderId="32" xfId="1" applyNumberFormat="1" applyFont="1" applyFill="1" applyBorder="1" applyAlignment="1" applyProtection="1">
      <alignment horizontal="center" vertical="center"/>
    </xf>
    <xf numFmtId="43" fontId="12" fillId="0" borderId="33" xfId="1" applyFont="1" applyBorder="1" applyAlignment="1" applyProtection="1">
      <alignment horizontal="center" vertical="center"/>
    </xf>
    <xf numFmtId="167" fontId="12" fillId="0" borderId="36" xfId="1" applyNumberFormat="1" applyFont="1" applyFill="1" applyBorder="1" applyAlignment="1" applyProtection="1">
      <alignment horizontal="center" vertical="center"/>
    </xf>
    <xf numFmtId="176" fontId="12" fillId="0" borderId="105" xfId="1" applyNumberFormat="1" applyFont="1" applyBorder="1" applyAlignment="1" applyProtection="1">
      <alignment horizontal="right" vertical="center"/>
    </xf>
    <xf numFmtId="176" fontId="12" fillId="0" borderId="110" xfId="1" applyNumberFormat="1" applyFont="1" applyBorder="1" applyAlignment="1" applyProtection="1">
      <alignment horizontal="right" vertical="center"/>
    </xf>
    <xf numFmtId="167" fontId="12" fillId="0" borderId="64" xfId="1" applyNumberFormat="1" applyFont="1" applyFill="1" applyBorder="1" applyAlignment="1" applyProtection="1">
      <alignment vertical="center"/>
    </xf>
    <xf numFmtId="176" fontId="12" fillId="0" borderId="171" xfId="1" applyNumberFormat="1" applyFont="1" applyBorder="1" applyAlignment="1" applyProtection="1">
      <alignment horizontal="right" vertical="center"/>
    </xf>
    <xf numFmtId="43" fontId="12" fillId="0" borderId="46" xfId="1" applyFont="1" applyBorder="1" applyAlignment="1" applyProtection="1">
      <alignment horizontal="center" vertical="center"/>
    </xf>
    <xf numFmtId="167" fontId="12" fillId="0" borderId="67" xfId="1" applyNumberFormat="1" applyFont="1" applyFill="1" applyBorder="1" applyAlignment="1" applyProtection="1">
      <alignment vertical="center"/>
    </xf>
    <xf numFmtId="43" fontId="12" fillId="0" borderId="34" xfId="1" applyFont="1" applyBorder="1" applyAlignment="1" applyProtection="1">
      <alignment horizontal="center" vertical="center"/>
    </xf>
    <xf numFmtId="167" fontId="12" fillId="0" borderId="69" xfId="1" applyNumberFormat="1" applyFont="1" applyFill="1" applyBorder="1" applyAlignment="1" applyProtection="1">
      <alignment vertical="center"/>
    </xf>
    <xf numFmtId="176" fontId="12" fillId="0" borderId="172" xfId="1" applyNumberFormat="1" applyFont="1" applyBorder="1" applyAlignment="1" applyProtection="1">
      <alignment horizontal="right" vertical="center"/>
    </xf>
    <xf numFmtId="176" fontId="12" fillId="0" borderId="173" xfId="1" applyNumberFormat="1" applyFont="1" applyBorder="1" applyAlignment="1" applyProtection="1">
      <alignment horizontal="right" vertical="center"/>
    </xf>
    <xf numFmtId="43" fontId="12" fillId="0" borderId="36" xfId="1" applyFont="1" applyBorder="1" applyAlignment="1" applyProtection="1">
      <alignment horizontal="center" vertical="center"/>
    </xf>
    <xf numFmtId="0" fontId="9" fillId="0" borderId="136" xfId="0" applyFont="1" applyBorder="1"/>
    <xf numFmtId="0" fontId="9" fillId="0" borderId="23" xfId="0" applyFont="1" applyBorder="1"/>
    <xf numFmtId="9" fontId="26" fillId="2" borderId="17" xfId="2" applyFont="1" applyFill="1" applyBorder="1" applyAlignment="1" applyProtection="1">
      <alignment horizontal="center" vertical="center"/>
    </xf>
    <xf numFmtId="43" fontId="23" fillId="17" borderId="56" xfId="1" applyFont="1" applyFill="1" applyBorder="1" applyAlignment="1" applyProtection="1">
      <alignment horizontal="left" vertical="center"/>
    </xf>
    <xf numFmtId="9" fontId="26" fillId="17" borderId="17" xfId="2" applyFont="1" applyFill="1" applyBorder="1" applyAlignment="1" applyProtection="1">
      <alignment horizontal="center" vertical="center"/>
    </xf>
    <xf numFmtId="0" fontId="19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43" fontId="16" fillId="5" borderId="273" xfId="1" applyFont="1" applyFill="1" applyBorder="1" applyAlignment="1" applyProtection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6" fillId="5" borderId="42" xfId="1" applyFont="1" applyFill="1" applyBorder="1" applyAlignment="1" applyProtection="1">
      <alignment horizontal="center" vertical="center" wrapText="1"/>
    </xf>
    <xf numFmtId="176" fontId="12" fillId="0" borderId="274" xfId="1" applyNumberFormat="1" applyFont="1" applyBorder="1" applyAlignment="1" applyProtection="1">
      <alignment horizontal="right" vertical="center"/>
    </xf>
    <xf numFmtId="176" fontId="12" fillId="0" borderId="275" xfId="1" applyNumberFormat="1" applyFont="1" applyBorder="1" applyAlignment="1" applyProtection="1">
      <alignment horizontal="right" vertical="center"/>
    </xf>
    <xf numFmtId="176" fontId="12" fillId="0" borderId="276" xfId="1" applyNumberFormat="1" applyFont="1" applyBorder="1" applyAlignment="1" applyProtection="1">
      <alignment horizontal="right" vertical="center"/>
    </xf>
    <xf numFmtId="43" fontId="12" fillId="0" borderId="32" xfId="1" applyFont="1" applyBorder="1" applyAlignment="1" applyProtection="1">
      <alignment horizontal="center" vertical="center"/>
    </xf>
    <xf numFmtId="0" fontId="19" fillId="0" borderId="46" xfId="0" applyFont="1" applyBorder="1" applyAlignment="1">
      <alignment horizontal="left" vertical="center" wrapText="1"/>
    </xf>
    <xf numFmtId="176" fontId="12" fillId="0" borderId="277" xfId="1" applyNumberFormat="1" applyFont="1" applyBorder="1" applyAlignment="1" applyProtection="1">
      <alignment horizontal="right" vertical="center"/>
    </xf>
    <xf numFmtId="0" fontId="12" fillId="0" borderId="44" xfId="0" applyFont="1" applyBorder="1" applyAlignment="1">
      <alignment horizontal="left" vertical="center" wrapText="1"/>
    </xf>
    <xf numFmtId="176" fontId="23" fillId="17" borderId="5" xfId="0" applyNumberFormat="1" applyFont="1" applyFill="1" applyBorder="1" applyAlignment="1">
      <alignment vertical="center"/>
    </xf>
    <xf numFmtId="0" fontId="25" fillId="0" borderId="9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13" xfId="0" applyFont="1" applyBorder="1"/>
    <xf numFmtId="166" fontId="19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Font="1" applyFill="1" applyBorder="1" applyAlignment="1">
      <alignment horizontal="center" vertical="center" wrapText="1"/>
    </xf>
    <xf numFmtId="0" fontId="25" fillId="0" borderId="10" xfId="0" applyFont="1" applyBorder="1"/>
    <xf numFmtId="0" fontId="28" fillId="0" borderId="0" xfId="0" applyFont="1"/>
    <xf numFmtId="0" fontId="12" fillId="0" borderId="33" xfId="0" applyFont="1" applyBorder="1" applyAlignment="1">
      <alignment vertical="center" wrapText="1"/>
    </xf>
    <xf numFmtId="0" fontId="29" fillId="0" borderId="29" xfId="0" applyFont="1" applyBorder="1" applyAlignment="1">
      <alignment horizontal="center" vertical="center" wrapText="1"/>
    </xf>
    <xf numFmtId="43" fontId="12" fillId="5" borderId="194" xfId="1" applyFont="1" applyFill="1" applyBorder="1" applyAlignment="1" applyProtection="1">
      <alignment horizontal="center" vertical="center" wrapText="1"/>
      <protection locked="0"/>
    </xf>
    <xf numFmtId="43" fontId="12" fillId="5" borderId="191" xfId="1" applyFont="1" applyFill="1" applyBorder="1" applyAlignment="1" applyProtection="1">
      <alignment horizontal="center" vertical="center" wrapText="1"/>
      <protection locked="0"/>
    </xf>
    <xf numFmtId="43" fontId="12" fillId="5" borderId="195" xfId="1" applyFont="1" applyFill="1" applyBorder="1" applyAlignment="1" applyProtection="1">
      <alignment horizontal="center" vertical="center" wrapText="1"/>
      <protection locked="0"/>
    </xf>
    <xf numFmtId="43" fontId="12" fillId="5" borderId="115" xfId="1" applyFont="1" applyFill="1" applyBorder="1" applyAlignment="1" applyProtection="1">
      <alignment horizontal="center" vertical="center" wrapText="1"/>
      <protection locked="0"/>
    </xf>
    <xf numFmtId="43" fontId="12" fillId="0" borderId="83" xfId="0" applyNumberFormat="1" applyFont="1" applyBorder="1" applyAlignment="1">
      <alignment vertical="center"/>
    </xf>
    <xf numFmtId="43" fontId="12" fillId="0" borderId="33" xfId="0" applyNumberFormat="1" applyFont="1" applyBorder="1" applyAlignment="1">
      <alignment vertical="center"/>
    </xf>
    <xf numFmtId="167" fontId="12" fillId="0" borderId="54" xfId="0" applyNumberFormat="1" applyFont="1" applyBorder="1" applyAlignment="1">
      <alignment vertical="center"/>
    </xf>
    <xf numFmtId="167" fontId="12" fillId="0" borderId="33" xfId="0" applyNumberFormat="1" applyFont="1" applyBorder="1" applyAlignment="1">
      <alignment vertical="center"/>
    </xf>
    <xf numFmtId="0" fontId="29" fillId="0" borderId="30" xfId="0" applyFont="1" applyBorder="1" applyAlignment="1">
      <alignment horizontal="center" vertical="center" wrapText="1"/>
    </xf>
    <xf numFmtId="43" fontId="12" fillId="5" borderId="196" xfId="1" applyFont="1" applyFill="1" applyBorder="1" applyAlignment="1" applyProtection="1">
      <alignment horizontal="center" vertical="center" wrapText="1"/>
      <protection locked="0"/>
    </xf>
    <xf numFmtId="43" fontId="12" fillId="5" borderId="197" xfId="1" applyFont="1" applyFill="1" applyBorder="1" applyAlignment="1" applyProtection="1">
      <alignment horizontal="center" vertical="center" wrapText="1"/>
      <protection locked="0"/>
    </xf>
    <xf numFmtId="43" fontId="12" fillId="5" borderId="198" xfId="1" applyFont="1" applyFill="1" applyBorder="1" applyAlignment="1" applyProtection="1">
      <alignment horizontal="center" vertical="center" wrapText="1"/>
      <protection locked="0"/>
    </xf>
    <xf numFmtId="43" fontId="12" fillId="5" borderId="116" xfId="1" applyFont="1" applyFill="1" applyBorder="1" applyAlignment="1" applyProtection="1">
      <alignment horizontal="center" vertical="center" wrapText="1"/>
      <protection locked="0"/>
    </xf>
    <xf numFmtId="43" fontId="12" fillId="0" borderId="78" xfId="0" applyNumberFormat="1" applyFont="1" applyBorder="1" applyAlignment="1">
      <alignment vertical="center"/>
    </xf>
    <xf numFmtId="43" fontId="12" fillId="0" borderId="35" xfId="0" applyNumberFormat="1" applyFont="1" applyBorder="1" applyAlignment="1">
      <alignment vertical="center"/>
    </xf>
    <xf numFmtId="167" fontId="12" fillId="0" borderId="27" xfId="0" applyNumberFormat="1" applyFont="1" applyBorder="1" applyAlignment="1">
      <alignment vertical="center"/>
    </xf>
    <xf numFmtId="167" fontId="12" fillId="0" borderId="35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 wrapText="1"/>
    </xf>
    <xf numFmtId="0" fontId="29" fillId="0" borderId="31" xfId="0" applyFont="1" applyBorder="1" applyAlignment="1">
      <alignment horizontal="center" vertical="center" wrapText="1"/>
    </xf>
    <xf numFmtId="43" fontId="12" fillId="5" borderId="199" xfId="1" applyFont="1" applyFill="1" applyBorder="1" applyAlignment="1" applyProtection="1">
      <alignment horizontal="center" vertical="center" wrapText="1"/>
      <protection locked="0"/>
    </xf>
    <xf numFmtId="43" fontId="12" fillId="5" borderId="193" xfId="1" applyFont="1" applyFill="1" applyBorder="1" applyAlignment="1" applyProtection="1">
      <alignment horizontal="center" vertical="center" wrapText="1"/>
      <protection locked="0"/>
    </xf>
    <xf numFmtId="43" fontId="12" fillId="5" borderId="200" xfId="1" applyFont="1" applyFill="1" applyBorder="1" applyAlignment="1" applyProtection="1">
      <alignment horizontal="center" vertical="center" wrapText="1"/>
      <protection locked="0"/>
    </xf>
    <xf numFmtId="43" fontId="12" fillId="5" borderId="117" xfId="1" applyFont="1" applyFill="1" applyBorder="1" applyAlignment="1" applyProtection="1">
      <alignment horizontal="center" vertical="center" wrapText="1"/>
      <protection locked="0"/>
    </xf>
    <xf numFmtId="43" fontId="12" fillId="0" borderId="79" xfId="0" applyNumberFormat="1" applyFont="1" applyBorder="1" applyAlignment="1">
      <alignment vertical="center"/>
    </xf>
    <xf numFmtId="43" fontId="12" fillId="0" borderId="37" xfId="0" applyNumberFormat="1" applyFont="1" applyBorder="1" applyAlignment="1">
      <alignment vertical="center"/>
    </xf>
    <xf numFmtId="167" fontId="12" fillId="0" borderId="53" xfId="0" applyNumberFormat="1" applyFont="1" applyBorder="1" applyAlignment="1">
      <alignment vertical="center"/>
    </xf>
    <xf numFmtId="167" fontId="12" fillId="0" borderId="37" xfId="0" applyNumberFormat="1" applyFont="1" applyBorder="1" applyAlignment="1">
      <alignment vertical="center"/>
    </xf>
    <xf numFmtId="43" fontId="12" fillId="5" borderId="217" xfId="1" applyFont="1" applyFill="1" applyBorder="1" applyAlignment="1" applyProtection="1">
      <alignment horizontal="center" vertical="center" wrapText="1"/>
      <protection locked="0"/>
    </xf>
    <xf numFmtId="43" fontId="12" fillId="5" borderId="216" xfId="1" applyFont="1" applyFill="1" applyBorder="1" applyAlignment="1" applyProtection="1">
      <alignment horizontal="center" vertical="center" wrapText="1"/>
      <protection locked="0"/>
    </xf>
    <xf numFmtId="43" fontId="12" fillId="5" borderId="218" xfId="1" applyFont="1" applyFill="1" applyBorder="1" applyAlignment="1" applyProtection="1">
      <alignment horizontal="center" vertical="center" wrapText="1"/>
      <protection locked="0"/>
    </xf>
    <xf numFmtId="43" fontId="12" fillId="5" borderId="118" xfId="1" applyFont="1" applyFill="1" applyBorder="1" applyAlignment="1" applyProtection="1">
      <alignment horizontal="center" vertical="center" wrapText="1"/>
      <protection locked="0"/>
    </xf>
    <xf numFmtId="43" fontId="12" fillId="0" borderId="85" xfId="0" applyNumberFormat="1" applyFont="1" applyBorder="1" applyAlignment="1">
      <alignment vertical="center"/>
    </xf>
    <xf numFmtId="43" fontId="12" fillId="0" borderId="51" xfId="0" applyNumberFormat="1" applyFont="1" applyBorder="1" applyAlignment="1">
      <alignment vertical="center"/>
    </xf>
    <xf numFmtId="167" fontId="12" fillId="0" borderId="28" xfId="0" applyNumberFormat="1" applyFont="1" applyBorder="1" applyAlignment="1">
      <alignment vertical="center"/>
    </xf>
    <xf numFmtId="167" fontId="12" fillId="0" borderId="51" xfId="0" applyNumberFormat="1" applyFont="1" applyBorder="1" applyAlignment="1">
      <alignment vertical="center"/>
    </xf>
    <xf numFmtId="43" fontId="12" fillId="5" borderId="219" xfId="1" applyFont="1" applyFill="1" applyBorder="1" applyAlignment="1" applyProtection="1">
      <alignment horizontal="center" vertical="center" wrapText="1"/>
      <protection locked="0"/>
    </xf>
    <xf numFmtId="43" fontId="12" fillId="5" borderId="220" xfId="1" applyFont="1" applyFill="1" applyBorder="1" applyAlignment="1" applyProtection="1">
      <alignment horizontal="center" vertical="center" wrapText="1"/>
      <protection locked="0"/>
    </xf>
    <xf numFmtId="43" fontId="12" fillId="5" borderId="221" xfId="1" applyFont="1" applyFill="1" applyBorder="1" applyAlignment="1" applyProtection="1">
      <alignment horizontal="center" vertical="center" wrapText="1"/>
      <protection locked="0"/>
    </xf>
    <xf numFmtId="43" fontId="12" fillId="5" borderId="108" xfId="1" applyFont="1" applyFill="1" applyBorder="1" applyAlignment="1" applyProtection="1">
      <alignment horizontal="center" vertical="center" wrapText="1"/>
      <protection locked="0"/>
    </xf>
    <xf numFmtId="43" fontId="12" fillId="0" borderId="82" xfId="0" applyNumberFormat="1" applyFont="1" applyBorder="1" applyAlignment="1">
      <alignment vertical="center"/>
    </xf>
    <xf numFmtId="43" fontId="12" fillId="0" borderId="44" xfId="0" applyNumberFormat="1" applyFont="1" applyBorder="1" applyAlignment="1">
      <alignment vertical="center"/>
    </xf>
    <xf numFmtId="167" fontId="12" fillId="0" borderId="57" xfId="0" applyNumberFormat="1" applyFont="1" applyBorder="1" applyAlignment="1">
      <alignment vertical="center"/>
    </xf>
    <xf numFmtId="167" fontId="12" fillId="0" borderId="44" xfId="0" applyNumberFormat="1" applyFont="1" applyBorder="1" applyAlignment="1">
      <alignment vertical="center"/>
    </xf>
    <xf numFmtId="43" fontId="12" fillId="0" borderId="174" xfId="0" applyNumberFormat="1" applyFont="1" applyBorder="1" applyAlignment="1">
      <alignment vertical="center"/>
    </xf>
    <xf numFmtId="43" fontId="12" fillId="0" borderId="66" xfId="0" applyNumberFormat="1" applyFont="1" applyBorder="1" applyAlignment="1">
      <alignment vertical="center"/>
    </xf>
    <xf numFmtId="167" fontId="12" fillId="0" borderId="64" xfId="0" applyNumberFormat="1" applyFont="1" applyBorder="1" applyAlignment="1">
      <alignment vertical="center"/>
    </xf>
    <xf numFmtId="167" fontId="12" fillId="0" borderId="66" xfId="0" applyNumberFormat="1" applyFont="1" applyBorder="1" applyAlignment="1">
      <alignment vertical="center"/>
    </xf>
    <xf numFmtId="43" fontId="12" fillId="0" borderId="143" xfId="0" applyNumberFormat="1" applyFont="1" applyBorder="1" applyAlignment="1">
      <alignment vertical="center"/>
    </xf>
    <xf numFmtId="167" fontId="12" fillId="0" borderId="43" xfId="0" applyNumberFormat="1" applyFont="1" applyBorder="1" applyAlignment="1">
      <alignment vertical="center"/>
    </xf>
    <xf numFmtId="43" fontId="12" fillId="0" borderId="94" xfId="0" applyNumberFormat="1" applyFont="1" applyBorder="1" applyAlignment="1">
      <alignment vertical="center"/>
    </xf>
    <xf numFmtId="167" fontId="12" fillId="0" borderId="36" xfId="0" applyNumberFormat="1" applyFont="1" applyBorder="1" applyAlignment="1">
      <alignment vertical="center"/>
    </xf>
    <xf numFmtId="43" fontId="12" fillId="0" borderId="144" xfId="0" applyNumberFormat="1" applyFont="1" applyBorder="1" applyAlignment="1">
      <alignment vertical="center"/>
    </xf>
    <xf numFmtId="43" fontId="12" fillId="0" borderId="96" xfId="0" applyNumberFormat="1" applyFont="1" applyBorder="1" applyAlignment="1">
      <alignment vertical="center"/>
    </xf>
    <xf numFmtId="167" fontId="12" fillId="0" borderId="67" xfId="0" applyNumberFormat="1" applyFont="1" applyBorder="1" applyAlignment="1">
      <alignment vertical="center"/>
    </xf>
    <xf numFmtId="167" fontId="12" fillId="0" borderId="96" xfId="0" applyNumberFormat="1" applyFont="1" applyBorder="1" applyAlignment="1">
      <alignment vertical="center"/>
    </xf>
    <xf numFmtId="0" fontId="29" fillId="0" borderId="50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43" fontId="12" fillId="0" borderId="168" xfId="0" applyNumberFormat="1" applyFont="1" applyBorder="1" applyAlignment="1">
      <alignment vertical="center"/>
    </xf>
    <xf numFmtId="43" fontId="12" fillId="0" borderId="95" xfId="0" applyNumberFormat="1" applyFont="1" applyBorder="1" applyAlignment="1">
      <alignment vertical="center"/>
    </xf>
    <xf numFmtId="43" fontId="12" fillId="0" borderId="81" xfId="0" applyNumberFormat="1" applyFont="1" applyBorder="1" applyAlignment="1">
      <alignment vertical="center"/>
    </xf>
    <xf numFmtId="43" fontId="12" fillId="0" borderId="71" xfId="0" applyNumberFormat="1" applyFont="1" applyBorder="1" applyAlignment="1">
      <alignment vertical="center"/>
    </xf>
    <xf numFmtId="167" fontId="12" fillId="0" borderId="69" xfId="0" applyNumberFormat="1" applyFont="1" applyBorder="1" applyAlignment="1">
      <alignment vertical="center"/>
    </xf>
    <xf numFmtId="167" fontId="12" fillId="0" borderId="71" xfId="0" applyNumberFormat="1" applyFont="1" applyBorder="1" applyAlignment="1">
      <alignment vertical="center"/>
    </xf>
    <xf numFmtId="0" fontId="20" fillId="0" borderId="204" xfId="0" applyFont="1" applyBorder="1" applyAlignment="1">
      <alignment horizontal="left" vertical="center" wrapText="1"/>
    </xf>
    <xf numFmtId="167" fontId="12" fillId="0" borderId="204" xfId="0" applyNumberFormat="1" applyFont="1" applyBorder="1" applyAlignment="1">
      <alignment vertical="center"/>
    </xf>
    <xf numFmtId="167" fontId="12" fillId="0" borderId="52" xfId="0" applyNumberFormat="1" applyFont="1" applyBorder="1" applyAlignment="1">
      <alignment vertical="center"/>
    </xf>
    <xf numFmtId="167" fontId="12" fillId="0" borderId="65" xfId="0" applyNumberFormat="1" applyFont="1" applyBorder="1" applyAlignment="1">
      <alignment vertical="center"/>
    </xf>
    <xf numFmtId="167" fontId="22" fillId="0" borderId="9" xfId="0" applyNumberFormat="1" applyFont="1" applyBorder="1" applyAlignment="1">
      <alignment vertical="center"/>
    </xf>
    <xf numFmtId="0" fontId="20" fillId="0" borderId="38" xfId="0" applyFont="1" applyBorder="1" applyAlignment="1">
      <alignment horizontal="left" vertical="center" wrapText="1"/>
    </xf>
    <xf numFmtId="167" fontId="12" fillId="0" borderId="38" xfId="0" applyNumberFormat="1" applyFont="1" applyBorder="1" applyAlignment="1">
      <alignment vertical="center"/>
    </xf>
    <xf numFmtId="167" fontId="12" fillId="0" borderId="48" xfId="0" applyNumberFormat="1" applyFont="1" applyBorder="1" applyAlignment="1">
      <alignment vertical="center"/>
    </xf>
    <xf numFmtId="167" fontId="12" fillId="0" borderId="68" xfId="0" applyNumberFormat="1" applyFont="1" applyBorder="1" applyAlignment="1">
      <alignment vertical="center"/>
    </xf>
    <xf numFmtId="0" fontId="20" fillId="0" borderId="39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43" fontId="12" fillId="5" borderId="4" xfId="1" applyFont="1" applyFill="1" applyBorder="1" applyAlignment="1" applyProtection="1">
      <alignment vertical="center" wrapText="1"/>
      <protection locked="0"/>
    </xf>
    <xf numFmtId="167" fontId="12" fillId="0" borderId="39" xfId="0" applyNumberFormat="1" applyFont="1" applyBorder="1" applyAlignment="1">
      <alignment vertical="center"/>
    </xf>
    <xf numFmtId="167" fontId="12" fillId="0" borderId="49" xfId="0" applyNumberFormat="1" applyFont="1" applyBorder="1" applyAlignment="1">
      <alignment vertical="center"/>
    </xf>
    <xf numFmtId="167" fontId="12" fillId="0" borderId="70" xfId="0" applyNumberFormat="1" applyFont="1" applyBorder="1" applyAlignment="1">
      <alignment vertical="center"/>
    </xf>
    <xf numFmtId="167" fontId="22" fillId="0" borderId="22" xfId="0" applyNumberFormat="1" applyFont="1" applyBorder="1" applyAlignment="1">
      <alignment vertical="center"/>
    </xf>
    <xf numFmtId="43" fontId="12" fillId="5" borderId="199" xfId="1" applyFont="1" applyFill="1" applyBorder="1" applyAlignment="1" applyProtection="1">
      <alignment vertical="center" wrapText="1"/>
      <protection locked="0"/>
    </xf>
    <xf numFmtId="43" fontId="12" fillId="5" borderId="193" xfId="1" applyFont="1" applyFill="1" applyBorder="1" applyAlignment="1" applyProtection="1">
      <alignment vertical="center" wrapText="1"/>
      <protection locked="0"/>
    </xf>
    <xf numFmtId="43" fontId="12" fillId="5" borderId="200" xfId="1" applyFont="1" applyFill="1" applyBorder="1" applyAlignment="1" applyProtection="1">
      <alignment vertical="center" wrapText="1"/>
      <protection locked="0"/>
    </xf>
    <xf numFmtId="0" fontId="25" fillId="0" borderId="12" xfId="0" applyFont="1" applyBorder="1"/>
    <xf numFmtId="0" fontId="25" fillId="0" borderId="11" xfId="0" applyFont="1" applyBorder="1"/>
    <xf numFmtId="164" fontId="26" fillId="3" borderId="0" xfId="50" applyFont="1" applyFill="1" applyBorder="1" applyAlignment="1" applyProtection="1">
      <alignment horizontal="center" vertical="center" wrapText="1"/>
    </xf>
    <xf numFmtId="0" fontId="25" fillId="0" borderId="129" xfId="0" applyFont="1" applyBorder="1"/>
    <xf numFmtId="0" fontId="25" fillId="0" borderId="14" xfId="0" applyFont="1" applyBorder="1"/>
    <xf numFmtId="0" fontId="25" fillId="0" borderId="90" xfId="0" applyFont="1" applyBorder="1"/>
    <xf numFmtId="0" fontId="18" fillId="17" borderId="5" xfId="0" applyFont="1" applyFill="1" applyBorder="1" applyAlignment="1">
      <alignment horizontal="center" vertical="center" wrapText="1"/>
    </xf>
    <xf numFmtId="0" fontId="18" fillId="17" borderId="16" xfId="0" applyFont="1" applyFill="1" applyBorder="1" applyAlignment="1">
      <alignment horizontal="center" vertical="center" wrapText="1"/>
    </xf>
    <xf numFmtId="43" fontId="26" fillId="17" borderId="56" xfId="50" applyNumberFormat="1" applyFont="1" applyFill="1" applyBorder="1" applyAlignment="1" applyProtection="1">
      <alignment horizontal="center" vertical="center" wrapText="1"/>
    </xf>
    <xf numFmtId="164" fontId="26" fillId="17" borderId="134" xfId="50" applyFont="1" applyFill="1" applyBorder="1" applyAlignment="1" applyProtection="1">
      <alignment horizontal="center" vertical="center" wrapText="1"/>
    </xf>
    <xf numFmtId="164" fontId="26" fillId="17" borderId="135" xfId="50" applyFont="1" applyFill="1" applyBorder="1" applyAlignment="1" applyProtection="1">
      <alignment horizontal="center" vertical="center" wrapText="1"/>
    </xf>
    <xf numFmtId="9" fontId="26" fillId="17" borderId="56" xfId="2" applyFont="1" applyFill="1" applyBorder="1" applyAlignment="1" applyProtection="1">
      <alignment horizontal="center" vertical="center"/>
    </xf>
    <xf numFmtId="0" fontId="25" fillId="0" borderId="26" xfId="0" applyFont="1" applyBorder="1"/>
    <xf numFmtId="43" fontId="26" fillId="17" borderId="40" xfId="50" applyNumberFormat="1" applyFont="1" applyFill="1" applyBorder="1" applyAlignment="1" applyProtection="1">
      <alignment horizontal="center" vertical="center" wrapText="1"/>
    </xf>
    <xf numFmtId="166" fontId="19" fillId="5" borderId="77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66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43" fontId="12" fillId="5" borderId="25" xfId="1" applyFont="1" applyFill="1" applyBorder="1" applyAlignment="1" applyProtection="1">
      <alignment horizontal="center" vertical="center" wrapText="1"/>
      <protection locked="0"/>
    </xf>
    <xf numFmtId="167" fontId="12" fillId="0" borderId="222" xfId="0" applyNumberFormat="1" applyFont="1" applyBorder="1" applyAlignment="1">
      <alignment horizontal="center" vertical="center"/>
    </xf>
    <xf numFmtId="167" fontId="12" fillId="0" borderId="47" xfId="0" applyNumberFormat="1" applyFont="1" applyBorder="1" applyAlignment="1">
      <alignment horizontal="center" vertical="center"/>
    </xf>
    <xf numFmtId="167" fontId="1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22" fillId="0" borderId="33" xfId="0" applyNumberFormat="1" applyFont="1" applyBorder="1" applyAlignment="1">
      <alignment horizontal="center" vertical="center"/>
    </xf>
    <xf numFmtId="164" fontId="12" fillId="5" borderId="205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06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29" xfId="0" applyNumberFormat="1" applyFont="1" applyBorder="1" applyAlignment="1">
      <alignment horizontal="center" vertical="center"/>
    </xf>
    <xf numFmtId="167" fontId="12" fillId="0" borderId="29" xfId="0" applyNumberFormat="1" applyFont="1" applyBorder="1" applyAlignment="1">
      <alignment horizontal="center" vertical="center"/>
    </xf>
    <xf numFmtId="0" fontId="20" fillId="0" borderId="63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12" fillId="5" borderId="114" xfId="0" applyFont="1" applyFill="1" applyBorder="1" applyAlignment="1" applyProtection="1">
      <alignment horizontal="center" vertical="center" wrapText="1"/>
      <protection locked="0"/>
    </xf>
    <xf numFmtId="43" fontId="12" fillId="5" borderId="111" xfId="1" applyFont="1" applyFill="1" applyBorder="1" applyAlignment="1" applyProtection="1">
      <alignment horizontal="center" vertical="center" wrapText="1"/>
      <protection locked="0"/>
    </xf>
    <xf numFmtId="167" fontId="12" fillId="0" borderId="204" xfId="0" applyNumberFormat="1" applyFont="1" applyBorder="1" applyAlignment="1">
      <alignment horizontal="center" vertical="center"/>
    </xf>
    <xf numFmtId="167" fontId="12" fillId="0" borderId="52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51" xfId="0" applyNumberFormat="1" applyFont="1" applyBorder="1" applyAlignment="1">
      <alignment horizontal="center" vertical="center"/>
    </xf>
    <xf numFmtId="167" fontId="22" fillId="0" borderId="51" xfId="0" applyNumberFormat="1" applyFont="1" applyBorder="1" applyAlignment="1">
      <alignment horizontal="center" vertical="center"/>
    </xf>
    <xf numFmtId="164" fontId="12" fillId="5" borderId="207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08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30" xfId="0" applyNumberFormat="1" applyFont="1" applyBorder="1" applyAlignment="1">
      <alignment horizontal="center" vertical="center"/>
    </xf>
    <xf numFmtId="167" fontId="12" fillId="0" borderId="30" xfId="0" applyNumberFormat="1" applyFont="1" applyBorder="1" applyAlignment="1">
      <alignment horizontal="center" vertical="center"/>
    </xf>
    <xf numFmtId="167" fontId="12" fillId="0" borderId="45" xfId="0" applyNumberFormat="1" applyFont="1" applyBorder="1" applyAlignment="1">
      <alignment horizontal="center" vertical="center"/>
    </xf>
    <xf numFmtId="167" fontId="12" fillId="0" borderId="170" xfId="0" applyNumberFormat="1" applyFont="1" applyBorder="1" applyAlignment="1">
      <alignment vertical="center"/>
    </xf>
    <xf numFmtId="167" fontId="22" fillId="0" borderId="44" xfId="0" applyNumberFormat="1" applyFont="1" applyBorder="1" applyAlignment="1">
      <alignment vertical="center"/>
    </xf>
    <xf numFmtId="179" fontId="12" fillId="0" borderId="63" xfId="0" applyNumberFormat="1" applyFont="1" applyBorder="1" applyAlignment="1">
      <alignment vertical="center"/>
    </xf>
    <xf numFmtId="167" fontId="12" fillId="0" borderId="63" xfId="0" applyNumberFormat="1" applyFont="1" applyBorder="1" applyAlignment="1">
      <alignment vertical="center"/>
    </xf>
    <xf numFmtId="167" fontId="12" fillId="0" borderId="46" xfId="0" applyNumberFormat="1" applyFont="1" applyBorder="1" applyAlignment="1">
      <alignment vertical="center"/>
    </xf>
    <xf numFmtId="167" fontId="22" fillId="0" borderId="51" xfId="0" applyNumberFormat="1" applyFont="1" applyBorder="1" applyAlignment="1">
      <alignment vertical="center"/>
    </xf>
    <xf numFmtId="179" fontId="12" fillId="0" borderId="50" xfId="0" applyNumberFormat="1" applyFont="1" applyBorder="1" applyAlignment="1">
      <alignment vertical="center"/>
    </xf>
    <xf numFmtId="167" fontId="12" fillId="0" borderId="50" xfId="0" applyNumberFormat="1" applyFont="1" applyBorder="1" applyAlignment="1">
      <alignment vertical="center"/>
    </xf>
    <xf numFmtId="0" fontId="20" fillId="0" borderId="31" xfId="0" applyFont="1" applyBorder="1" applyAlignment="1">
      <alignment horizontal="left" vertical="center" wrapText="1"/>
    </xf>
    <xf numFmtId="0" fontId="12" fillId="5" borderId="112" xfId="0" applyFont="1" applyFill="1" applyBorder="1" applyAlignment="1" applyProtection="1">
      <alignment horizontal="center" vertical="center" wrapText="1"/>
      <protection locked="0"/>
    </xf>
    <xf numFmtId="43" fontId="12" fillId="5" borderId="113" xfId="1" applyFont="1" applyFill="1" applyBorder="1" applyAlignment="1" applyProtection="1">
      <alignment horizontal="center" vertical="center" wrapText="1"/>
      <protection locked="0"/>
    </xf>
    <xf numFmtId="167" fontId="12" fillId="0" borderId="20" xfId="0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vertical="center"/>
    </xf>
    <xf numFmtId="167" fontId="22" fillId="0" borderId="71" xfId="0" applyNumberFormat="1" applyFont="1" applyBorder="1" applyAlignment="1">
      <alignment vertical="center"/>
    </xf>
    <xf numFmtId="164" fontId="12" fillId="5" borderId="209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10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4" xfId="0" applyNumberFormat="1" applyFont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0" fontId="25" fillId="0" borderId="136" xfId="0" applyFont="1" applyBorder="1"/>
    <xf numFmtId="164" fontId="26" fillId="17" borderId="69" xfId="50" applyFont="1" applyFill="1" applyBorder="1" applyAlignment="1" applyProtection="1">
      <alignment horizontal="center" vertical="center" wrapText="1"/>
    </xf>
    <xf numFmtId="164" fontId="26" fillId="17" borderId="71" xfId="50" applyFont="1" applyFill="1" applyBorder="1" applyAlignment="1" applyProtection="1">
      <alignment horizontal="center" vertical="center" wrapText="1"/>
    </xf>
    <xf numFmtId="164" fontId="31" fillId="17" borderId="71" xfId="50" applyFont="1" applyFill="1" applyBorder="1" applyAlignment="1" applyProtection="1">
      <alignment horizontal="center" vertical="center" wrapText="1"/>
    </xf>
    <xf numFmtId="43" fontId="26" fillId="17" borderId="5" xfId="50" applyNumberFormat="1" applyFont="1" applyFill="1" applyBorder="1" applyAlignment="1" applyProtection="1">
      <alignment horizontal="center" vertical="center" wrapText="1"/>
    </xf>
    <xf numFmtId="164" fontId="26" fillId="17" borderId="5" xfId="50" applyFont="1" applyFill="1" applyBorder="1" applyAlignment="1" applyProtection="1">
      <alignment horizontal="center" vertical="center" wrapText="1"/>
    </xf>
    <xf numFmtId="164" fontId="26" fillId="17" borderId="17" xfId="50" applyFont="1" applyFill="1" applyBorder="1" applyAlignment="1" applyProtection="1">
      <alignment horizontal="center" vertical="center" wrapText="1"/>
    </xf>
    <xf numFmtId="0" fontId="19" fillId="5" borderId="124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2" fillId="0" borderId="83" xfId="0" applyFont="1" applyBorder="1" applyAlignment="1">
      <alignment vertical="center" wrapText="1"/>
    </xf>
    <xf numFmtId="0" fontId="16" fillId="0" borderId="29" xfId="0" applyFont="1" applyBorder="1" applyAlignment="1">
      <alignment horizontal="center" vertical="center" wrapText="1"/>
    </xf>
    <xf numFmtId="43" fontId="12" fillId="5" borderId="150" xfId="1" applyFont="1" applyFill="1" applyBorder="1" applyAlignment="1" applyProtection="1">
      <alignment horizontal="center" vertical="center" wrapText="1"/>
      <protection locked="0"/>
    </xf>
    <xf numFmtId="167" fontId="12" fillId="0" borderId="54" xfId="0" applyNumberFormat="1" applyFont="1" applyBorder="1" applyAlignment="1">
      <alignment horizontal="center" vertical="center"/>
    </xf>
    <xf numFmtId="164" fontId="16" fillId="5" borderId="139" xfId="50" applyFont="1" applyFill="1" applyBorder="1" applyAlignment="1" applyProtection="1">
      <alignment horizontal="center" vertical="center"/>
      <protection locked="0"/>
    </xf>
    <xf numFmtId="164" fontId="16" fillId="5" borderId="211" xfId="50" applyFont="1" applyFill="1" applyBorder="1" applyAlignment="1" applyProtection="1">
      <alignment horizontal="center" vertical="center"/>
      <protection locked="0"/>
    </xf>
    <xf numFmtId="43" fontId="16" fillId="5" borderId="140" xfId="50" applyNumberFormat="1" applyFont="1" applyFill="1" applyBorder="1" applyAlignment="1" applyProtection="1">
      <alignment horizontal="center" vertical="center"/>
      <protection locked="0"/>
    </xf>
    <xf numFmtId="179" fontId="12" fillId="0" borderId="33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1" fillId="0" borderId="67" xfId="0" applyFont="1" applyBorder="1" applyAlignment="1">
      <alignment horizontal="center" vertical="center" wrapText="1"/>
    </xf>
    <xf numFmtId="0" fontId="12" fillId="0" borderId="85" xfId="0" applyFont="1" applyBorder="1" applyAlignment="1">
      <alignment vertical="center" wrapText="1"/>
    </xf>
    <xf numFmtId="0" fontId="16" fillId="0" borderId="50" xfId="0" applyFont="1" applyBorder="1" applyAlignment="1">
      <alignment horizontal="center" vertical="center" wrapText="1"/>
    </xf>
    <xf numFmtId="43" fontId="12" fillId="5" borderId="169" xfId="1" applyFont="1" applyFill="1" applyBorder="1" applyAlignment="1" applyProtection="1">
      <alignment horizontal="center" vertical="center" wrapText="1"/>
      <protection locked="0"/>
    </xf>
    <xf numFmtId="167" fontId="12" fillId="0" borderId="28" xfId="0" applyNumberFormat="1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center" vertical="center" wrapText="1"/>
    </xf>
    <xf numFmtId="43" fontId="12" fillId="5" borderId="151" xfId="1" applyFont="1" applyFill="1" applyBorder="1" applyAlignment="1" applyProtection="1">
      <alignment horizontal="center" vertical="center" wrapText="1"/>
      <protection locked="0"/>
    </xf>
    <xf numFmtId="0" fontId="25" fillId="0" borderId="136" xfId="0" applyFont="1" applyBorder="1" applyAlignment="1">
      <alignment horizontal="center"/>
    </xf>
    <xf numFmtId="0" fontId="25" fillId="0" borderId="241" xfId="0" applyFont="1" applyBorder="1"/>
    <xf numFmtId="0" fontId="25" fillId="3" borderId="0" xfId="0" applyFont="1" applyFill="1"/>
    <xf numFmtId="0" fontId="25" fillId="0" borderId="12" xfId="0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6" fillId="17" borderId="40" xfId="50" applyFont="1" applyFill="1" applyBorder="1" applyAlignment="1" applyProtection="1">
      <alignment horizontal="center" vertical="center" wrapText="1"/>
    </xf>
    <xf numFmtId="164" fontId="26" fillId="17" borderId="56" xfId="50" applyFont="1" applyFill="1" applyBorder="1" applyAlignment="1" applyProtection="1">
      <alignment horizontal="center" vertical="center" wrapText="1"/>
    </xf>
    <xf numFmtId="164" fontId="31" fillId="17" borderId="56" xfId="50" applyFont="1" applyFill="1" applyBorder="1" applyAlignment="1" applyProtection="1">
      <alignment horizontal="center" vertical="center" wrapText="1"/>
    </xf>
    <xf numFmtId="0" fontId="29" fillId="0" borderId="251" xfId="0" applyFont="1" applyBorder="1" applyAlignment="1">
      <alignment horizontal="left" vertical="center" wrapText="1"/>
    </xf>
    <xf numFmtId="0" fontId="29" fillId="0" borderId="253" xfId="0" applyFont="1" applyBorder="1" applyAlignment="1">
      <alignment horizontal="center" vertical="center" wrapText="1"/>
    </xf>
    <xf numFmtId="43" fontId="16" fillId="5" borderId="73" xfId="50" applyNumberFormat="1" applyFont="1" applyFill="1" applyBorder="1" applyAlignment="1" applyProtection="1">
      <alignment vertical="center"/>
      <protection locked="0"/>
    </xf>
    <xf numFmtId="43" fontId="16" fillId="5" borderId="190" xfId="50" applyNumberFormat="1" applyFont="1" applyFill="1" applyBorder="1" applyAlignment="1" applyProtection="1">
      <alignment vertical="center"/>
      <protection locked="0"/>
    </xf>
    <xf numFmtId="43" fontId="16" fillId="5" borderId="190" xfId="50" applyNumberFormat="1" applyFont="1" applyFill="1" applyBorder="1" applyAlignment="1" applyProtection="1">
      <alignment horizontal="center" vertical="center"/>
      <protection locked="0"/>
    </xf>
    <xf numFmtId="43" fontId="16" fillId="5" borderId="191" xfId="50" applyNumberFormat="1" applyFont="1" applyFill="1" applyBorder="1" applyAlignment="1" applyProtection="1">
      <alignment horizontal="center" vertical="center"/>
      <protection locked="0"/>
    </xf>
    <xf numFmtId="43" fontId="16" fillId="5" borderId="212" xfId="50" applyNumberFormat="1" applyFont="1" applyFill="1" applyBorder="1" applyAlignment="1" applyProtection="1">
      <alignment horizontal="center" vertical="center"/>
      <protection locked="0"/>
    </xf>
    <xf numFmtId="0" fontId="29" fillId="0" borderId="227" xfId="0" applyFont="1" applyBorder="1" applyAlignment="1">
      <alignment horizontal="center" vertical="center" wrapText="1"/>
    </xf>
    <xf numFmtId="180" fontId="29" fillId="0" borderId="154" xfId="0" applyNumberFormat="1" applyFont="1" applyBorder="1" applyAlignment="1">
      <alignment vertical="center" wrapText="1"/>
    </xf>
    <xf numFmtId="0" fontId="29" fillId="0" borderId="252" xfId="0" applyFont="1" applyBorder="1" applyAlignment="1">
      <alignment horizontal="left" vertical="center" wrapText="1"/>
    </xf>
    <xf numFmtId="0" fontId="29" fillId="0" borderId="254" xfId="0" applyFont="1" applyBorder="1" applyAlignment="1">
      <alignment horizontal="center" vertical="center" wrapText="1"/>
    </xf>
    <xf numFmtId="43" fontId="16" fillId="5" borderId="114" xfId="50" applyNumberFormat="1" applyFont="1" applyFill="1" applyBorder="1" applyAlignment="1" applyProtection="1">
      <alignment vertical="center"/>
      <protection locked="0"/>
    </xf>
    <xf numFmtId="43" fontId="16" fillId="5" borderId="213" xfId="50" applyNumberFormat="1" applyFont="1" applyFill="1" applyBorder="1" applyAlignment="1" applyProtection="1">
      <alignment vertical="center"/>
      <protection locked="0"/>
    </xf>
    <xf numFmtId="43" fontId="16" fillId="5" borderId="213" xfId="50" applyNumberFormat="1" applyFont="1" applyFill="1" applyBorder="1" applyAlignment="1" applyProtection="1">
      <alignment horizontal="center" vertical="center"/>
      <protection locked="0"/>
    </xf>
    <xf numFmtId="43" fontId="16" fillId="5" borderId="197" xfId="50" applyNumberFormat="1" applyFont="1" applyFill="1" applyBorder="1" applyAlignment="1" applyProtection="1">
      <alignment horizontal="center" vertical="center"/>
      <protection locked="0"/>
    </xf>
    <xf numFmtId="43" fontId="16" fillId="5" borderId="214" xfId="50" applyNumberFormat="1" applyFont="1" applyFill="1" applyBorder="1" applyAlignment="1" applyProtection="1">
      <alignment horizontal="center" vertical="center"/>
      <protection locked="0"/>
    </xf>
    <xf numFmtId="0" fontId="29" fillId="0" borderId="228" xfId="0" applyFont="1" applyBorder="1" applyAlignment="1">
      <alignment horizontal="center" vertical="center" wrapText="1"/>
    </xf>
    <xf numFmtId="180" fontId="29" fillId="0" borderId="152" xfId="0" applyNumberFormat="1" applyFont="1" applyBorder="1" applyAlignment="1">
      <alignment vertical="center" wrapText="1"/>
    </xf>
    <xf numFmtId="0" fontId="29" fillId="5" borderId="254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43" fontId="16" fillId="5" borderId="112" xfId="50" applyNumberFormat="1" applyFont="1" applyFill="1" applyBorder="1" applyAlignment="1" applyProtection="1">
      <alignment vertical="center"/>
      <protection locked="0"/>
    </xf>
    <xf numFmtId="43" fontId="16" fillId="5" borderId="192" xfId="50" applyNumberFormat="1" applyFont="1" applyFill="1" applyBorder="1" applyAlignment="1" applyProtection="1">
      <alignment vertical="center"/>
      <protection locked="0"/>
    </xf>
    <xf numFmtId="43" fontId="16" fillId="5" borderId="192" xfId="50" applyNumberFormat="1" applyFont="1" applyFill="1" applyBorder="1" applyAlignment="1" applyProtection="1">
      <alignment horizontal="center" vertical="center"/>
      <protection locked="0"/>
    </xf>
    <xf numFmtId="43" fontId="16" fillId="5" borderId="193" xfId="50" applyNumberFormat="1" applyFont="1" applyFill="1" applyBorder="1" applyAlignment="1" applyProtection="1">
      <alignment horizontal="center" vertical="center"/>
      <protection locked="0"/>
    </xf>
    <xf numFmtId="43" fontId="16" fillId="5" borderId="215" xfId="50" applyNumberFormat="1" applyFont="1" applyFill="1" applyBorder="1" applyAlignment="1" applyProtection="1">
      <alignment horizontal="center" vertical="center"/>
      <protection locked="0"/>
    </xf>
    <xf numFmtId="0" fontId="29" fillId="0" borderId="225" xfId="0" applyFont="1" applyBorder="1" applyAlignment="1">
      <alignment horizontal="center" vertical="center" wrapText="1"/>
    </xf>
    <xf numFmtId="180" fontId="29" fillId="0" borderId="161" xfId="0" applyNumberFormat="1" applyFont="1" applyBorder="1" applyAlignment="1">
      <alignment vertical="center" wrapText="1"/>
    </xf>
    <xf numFmtId="0" fontId="16" fillId="0" borderId="254" xfId="0" applyFont="1" applyBorder="1" applyAlignment="1">
      <alignment horizontal="center" vertical="center" wrapText="1"/>
    </xf>
    <xf numFmtId="43" fontId="16" fillId="5" borderId="24" xfId="50" applyNumberFormat="1" applyFont="1" applyFill="1" applyBorder="1" applyAlignment="1" applyProtection="1">
      <alignment vertical="center"/>
      <protection locked="0"/>
    </xf>
    <xf numFmtId="0" fontId="16" fillId="5" borderId="25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29" fillId="0" borderId="224" xfId="0" applyFont="1" applyBorder="1" applyAlignment="1">
      <alignment horizontal="center" vertical="center" wrapText="1"/>
    </xf>
    <xf numFmtId="0" fontId="12" fillId="0" borderId="251" xfId="0" applyFont="1" applyBorder="1" applyAlignment="1">
      <alignment horizontal="left" vertical="center" wrapText="1"/>
    </xf>
    <xf numFmtId="0" fontId="16" fillId="0" borderId="253" xfId="0" applyFont="1" applyBorder="1" applyAlignment="1">
      <alignment horizontal="center" vertical="center" wrapText="1"/>
    </xf>
    <xf numFmtId="0" fontId="12" fillId="0" borderId="25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8" fillId="17" borderId="17" xfId="0" applyFont="1" applyFill="1" applyBorder="1" applyAlignment="1">
      <alignment horizontal="center" vertical="center" wrapText="1"/>
    </xf>
    <xf numFmtId="43" fontId="26" fillId="17" borderId="69" xfId="50" applyNumberFormat="1" applyFont="1" applyFill="1" applyBorder="1" applyAlignment="1" applyProtection="1">
      <alignment horizontal="center" vertical="center" wrapText="1"/>
    </xf>
    <xf numFmtId="43" fontId="26" fillId="17" borderId="71" xfId="50" applyNumberFormat="1" applyFont="1" applyFill="1" applyBorder="1" applyAlignment="1" applyProtection="1">
      <alignment horizontal="center" vertical="center" wrapText="1"/>
    </xf>
    <xf numFmtId="164" fontId="26" fillId="17" borderId="137" xfId="50" applyFont="1" applyFill="1" applyBorder="1" applyAlignment="1" applyProtection="1">
      <alignment horizontal="center" vertical="center" wrapText="1"/>
    </xf>
    <xf numFmtId="164" fontId="26" fillId="17" borderId="138" xfId="50" applyFont="1" applyFill="1" applyBorder="1" applyAlignment="1" applyProtection="1">
      <alignment horizontal="center" vertical="center" wrapText="1"/>
    </xf>
    <xf numFmtId="164" fontId="26" fillId="17" borderId="55" xfId="50" applyFont="1" applyFill="1" applyBorder="1" applyAlignment="1" applyProtection="1">
      <alignment horizontal="center" vertical="center" wrapText="1"/>
    </xf>
    <xf numFmtId="164" fontId="30" fillId="17" borderId="56" xfId="5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76" fontId="12" fillId="0" borderId="127" xfId="1" applyNumberFormat="1" applyFont="1" applyBorder="1" applyAlignment="1" applyProtection="1">
      <alignment horizontal="right" vertical="center"/>
    </xf>
    <xf numFmtId="176" fontId="12" fillId="0" borderId="244" xfId="1" applyNumberFormat="1" applyFont="1" applyBorder="1" applyAlignment="1" applyProtection="1">
      <alignment horizontal="right" vertical="center"/>
    </xf>
    <xf numFmtId="176" fontId="22" fillId="0" borderId="244" xfId="1" applyNumberFormat="1" applyFont="1" applyBorder="1" applyAlignment="1" applyProtection="1">
      <alignment horizontal="right" vertical="center"/>
    </xf>
    <xf numFmtId="2" fontId="12" fillId="0" borderId="127" xfId="1" applyNumberFormat="1" applyFont="1" applyBorder="1" applyAlignment="1" applyProtection="1">
      <alignment horizontal="right" vertical="center"/>
    </xf>
    <xf numFmtId="2" fontId="12" fillId="0" borderId="171" xfId="1" applyNumberFormat="1" applyFont="1" applyBorder="1" applyAlignment="1" applyProtection="1">
      <alignment horizontal="right" vertical="center"/>
    </xf>
    <xf numFmtId="2" fontId="12" fillId="0" borderId="244" xfId="1" applyNumberFormat="1" applyFont="1" applyBorder="1" applyAlignment="1" applyProtection="1">
      <alignment horizontal="right" vertical="center"/>
    </xf>
    <xf numFmtId="164" fontId="12" fillId="0" borderId="64" xfId="1" applyNumberFormat="1" applyFont="1" applyFill="1" applyBorder="1" applyAlignment="1" applyProtection="1">
      <alignment vertical="center"/>
    </xf>
    <xf numFmtId="164" fontId="12" fillId="0" borderId="66" xfId="1" applyNumberFormat="1" applyFont="1" applyFill="1" applyBorder="1" applyAlignment="1" applyProtection="1">
      <alignment vertical="center"/>
    </xf>
    <xf numFmtId="0" fontId="19" fillId="0" borderId="6" xfId="0" applyFont="1" applyBorder="1" applyAlignment="1">
      <alignment horizontal="left" vertical="center" wrapText="1"/>
    </xf>
    <xf numFmtId="167" fontId="16" fillId="0" borderId="6" xfId="1" applyNumberFormat="1" applyFont="1" applyFill="1" applyBorder="1" applyAlignment="1" applyProtection="1">
      <alignment vertical="center"/>
      <protection locked="0"/>
    </xf>
    <xf numFmtId="176" fontId="12" fillId="0" borderId="119" xfId="1" applyNumberFormat="1" applyFont="1" applyBorder="1" applyAlignment="1" applyProtection="1">
      <alignment horizontal="right" vertical="center"/>
    </xf>
    <xf numFmtId="176" fontId="12" fillId="0" borderId="245" xfId="1" applyNumberFormat="1" applyFont="1" applyBorder="1" applyAlignment="1" applyProtection="1">
      <alignment horizontal="right" vertical="center"/>
    </xf>
    <xf numFmtId="176" fontId="22" fillId="0" borderId="245" xfId="1" applyNumberFormat="1" applyFont="1" applyBorder="1" applyAlignment="1" applyProtection="1">
      <alignment horizontal="right" vertical="center"/>
    </xf>
    <xf numFmtId="2" fontId="12" fillId="0" borderId="119" xfId="1" applyNumberFormat="1" applyFont="1" applyBorder="1" applyAlignment="1" applyProtection="1">
      <alignment horizontal="right" vertical="center"/>
    </xf>
    <xf numFmtId="2" fontId="12" fillId="0" borderId="105" xfId="1" applyNumberFormat="1" applyFont="1" applyBorder="1" applyAlignment="1" applyProtection="1">
      <alignment horizontal="right" vertical="center"/>
    </xf>
    <xf numFmtId="2" fontId="12" fillId="0" borderId="245" xfId="1" applyNumberFormat="1" applyFont="1" applyBorder="1" applyAlignment="1" applyProtection="1">
      <alignment horizontal="right" vertical="center"/>
    </xf>
    <xf numFmtId="164" fontId="12" fillId="0" borderId="8" xfId="1" applyNumberFormat="1" applyFont="1" applyFill="1" applyBorder="1" applyAlignment="1" applyProtection="1">
      <alignment vertical="center"/>
    </xf>
    <xf numFmtId="164" fontId="12" fillId="0" borderId="9" xfId="1" applyNumberFormat="1" applyFont="1" applyFill="1" applyBorder="1" applyAlignment="1" applyProtection="1">
      <alignment vertical="center"/>
    </xf>
    <xf numFmtId="0" fontId="19" fillId="0" borderId="4" xfId="0" applyFont="1" applyBorder="1" applyAlignment="1">
      <alignment horizontal="left" vertical="center" wrapText="1"/>
    </xf>
    <xf numFmtId="167" fontId="16" fillId="0" borderId="4" xfId="1" applyNumberFormat="1" applyFont="1" applyFill="1" applyBorder="1" applyAlignment="1" applyProtection="1">
      <alignment vertical="center"/>
      <protection locked="0"/>
    </xf>
    <xf numFmtId="176" fontId="12" fillId="0" borderId="128" xfId="1" applyNumberFormat="1" applyFont="1" applyBorder="1" applyAlignment="1" applyProtection="1">
      <alignment horizontal="right" vertical="center"/>
    </xf>
    <xf numFmtId="176" fontId="12" fillId="0" borderId="246" xfId="1" applyNumberFormat="1" applyFont="1" applyBorder="1" applyAlignment="1" applyProtection="1">
      <alignment horizontal="right" vertical="center"/>
    </xf>
    <xf numFmtId="176" fontId="22" fillId="0" borderId="246" xfId="1" applyNumberFormat="1" applyFont="1" applyBorder="1" applyAlignment="1" applyProtection="1">
      <alignment horizontal="right" vertical="center"/>
    </xf>
    <xf numFmtId="2" fontId="12" fillId="0" borderId="128" xfId="1" applyNumberFormat="1" applyFont="1" applyBorder="1" applyAlignment="1" applyProtection="1">
      <alignment horizontal="right" vertical="center"/>
    </xf>
    <xf numFmtId="2" fontId="12" fillId="0" borderId="172" xfId="1" applyNumberFormat="1" applyFont="1" applyBorder="1" applyAlignment="1" applyProtection="1">
      <alignment horizontal="right" vertical="center"/>
    </xf>
    <xf numFmtId="2" fontId="12" fillId="0" borderId="246" xfId="1" applyNumberFormat="1" applyFont="1" applyBorder="1" applyAlignment="1" applyProtection="1">
      <alignment horizontal="right" vertical="center"/>
    </xf>
    <xf numFmtId="0" fontId="16" fillId="5" borderId="121" xfId="1" applyNumberFormat="1" applyFont="1" applyFill="1" applyBorder="1" applyAlignment="1" applyProtection="1">
      <alignment horizontal="center" vertical="center"/>
      <protection locked="0"/>
    </xf>
    <xf numFmtId="43" fontId="23" fillId="2" borderId="71" xfId="1" applyFont="1" applyFill="1" applyBorder="1" applyAlignment="1" applyProtection="1">
      <alignment horizontal="left" vertical="center"/>
    </xf>
    <xf numFmtId="164" fontId="23" fillId="2" borderId="76" xfId="50" applyFont="1" applyFill="1" applyBorder="1" applyAlignment="1" applyProtection="1">
      <alignment horizontal="left" vertical="center"/>
    </xf>
    <xf numFmtId="164" fontId="23" fillId="2" borderId="89" xfId="50" applyFont="1" applyFill="1" applyBorder="1" applyAlignment="1" applyProtection="1">
      <alignment horizontal="left" vertical="center"/>
    </xf>
    <xf numFmtId="176" fontId="22" fillId="0" borderId="1" xfId="1" applyNumberFormat="1" applyFont="1" applyBorder="1" applyAlignment="1" applyProtection="1">
      <alignment horizontal="right" vertical="center"/>
    </xf>
    <xf numFmtId="176" fontId="22" fillId="0" borderId="6" xfId="1" applyNumberFormat="1" applyFont="1" applyBorder="1" applyAlignment="1" applyProtection="1">
      <alignment horizontal="right" vertical="center"/>
    </xf>
    <xf numFmtId="176" fontId="22" fillId="0" borderId="4" xfId="1" applyNumberFormat="1" applyFont="1" applyBorder="1" applyAlignment="1" applyProtection="1">
      <alignment horizontal="right" vertical="center"/>
    </xf>
    <xf numFmtId="176" fontId="23" fillId="17" borderId="166" xfId="0" applyNumberFormat="1" applyFont="1" applyFill="1" applyBorder="1" applyAlignment="1">
      <alignment vertical="center"/>
    </xf>
    <xf numFmtId="176" fontId="24" fillId="17" borderId="5" xfId="0" applyNumberFormat="1" applyFont="1" applyFill="1" applyBorder="1" applyAlignment="1">
      <alignment vertical="center"/>
    </xf>
    <xf numFmtId="0" fontId="16" fillId="5" borderId="194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91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95" xfId="50" applyNumberFormat="1" applyFont="1" applyFill="1" applyBorder="1" applyAlignment="1" applyProtection="1">
      <alignment horizontal="center" vertical="center" wrapText="1"/>
      <protection locked="0"/>
    </xf>
    <xf numFmtId="43" fontId="16" fillId="0" borderId="264" xfId="1" applyFont="1" applyFill="1" applyBorder="1" applyAlignment="1" applyProtection="1">
      <alignment horizontal="center" vertical="center" wrapText="1"/>
    </xf>
    <xf numFmtId="0" fontId="16" fillId="5" borderId="199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93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200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265" xfId="1" applyFont="1" applyFill="1" applyBorder="1" applyAlignment="1" applyProtection="1">
      <alignment horizontal="center" vertical="center" wrapText="1"/>
    </xf>
    <xf numFmtId="43" fontId="23" fillId="17" borderId="5" xfId="1" applyFont="1" applyFill="1" applyBorder="1" applyAlignment="1" applyProtection="1">
      <alignment horizontal="center" vertical="center"/>
    </xf>
    <xf numFmtId="43" fontId="23" fillId="17" borderId="71" xfId="1" applyFont="1" applyFill="1" applyBorder="1" applyAlignment="1" applyProtection="1">
      <alignment horizontal="left" vertical="center"/>
    </xf>
    <xf numFmtId="180" fontId="16" fillId="5" borderId="86" xfId="1" applyNumberFormat="1" applyFont="1" applyFill="1" applyBorder="1" applyAlignment="1" applyProtection="1">
      <alignment horizontal="center" vertical="center"/>
      <protection locked="0"/>
    </xf>
    <xf numFmtId="180" fontId="16" fillId="5" borderId="13" xfId="1" applyNumberFormat="1" applyFont="1" applyFill="1" applyBorder="1" applyAlignment="1" applyProtection="1">
      <alignment horizontal="center" vertical="center"/>
      <protection locked="0"/>
    </xf>
    <xf numFmtId="180" fontId="16" fillId="5" borderId="132" xfId="1" applyNumberFormat="1" applyFont="1" applyFill="1" applyBorder="1" applyAlignment="1" applyProtection="1">
      <alignment horizontal="center" vertical="center"/>
      <protection locked="0"/>
    </xf>
    <xf numFmtId="164" fontId="23" fillId="17" borderId="123" xfId="50" applyFont="1" applyFill="1" applyBorder="1" applyAlignment="1" applyProtection="1">
      <alignment horizontal="left" vertical="center"/>
    </xf>
    <xf numFmtId="166" fontId="19" fillId="5" borderId="5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43" fontId="16" fillId="5" borderId="1" xfId="50" applyNumberFormat="1" applyFont="1" applyFill="1" applyBorder="1" applyAlignment="1" applyProtection="1">
      <alignment vertical="center"/>
      <protection locked="0"/>
    </xf>
    <xf numFmtId="43" fontId="16" fillId="5" borderId="242" xfId="50" applyNumberFormat="1" applyFont="1" applyFill="1" applyBorder="1" applyAlignment="1" applyProtection="1">
      <alignment vertical="center"/>
      <protection locked="0"/>
    </xf>
    <xf numFmtId="43" fontId="16" fillId="5" borderId="3" xfId="50" applyNumberFormat="1" applyFont="1" applyFill="1" applyBorder="1" applyAlignment="1" applyProtection="1">
      <alignment vertical="center"/>
      <protection locked="0"/>
    </xf>
    <xf numFmtId="43" fontId="16" fillId="5" borderId="88" xfId="50" applyNumberFormat="1" applyFont="1" applyFill="1" applyBorder="1" applyAlignment="1" applyProtection="1">
      <alignment horizontal="center" vertical="center"/>
      <protection locked="0"/>
    </xf>
    <xf numFmtId="164" fontId="29" fillId="0" borderId="1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43" fontId="16" fillId="5" borderId="116" xfId="50" applyNumberFormat="1" applyFont="1" applyFill="1" applyBorder="1" applyAlignment="1" applyProtection="1">
      <alignment vertical="center"/>
      <protection locked="0"/>
    </xf>
    <xf numFmtId="43" fontId="16" fillId="5" borderId="18" xfId="50" applyNumberFormat="1" applyFont="1" applyFill="1" applyBorder="1" applyAlignment="1" applyProtection="1">
      <alignment vertical="center"/>
      <protection locked="0"/>
    </xf>
    <xf numFmtId="43" fontId="16" fillId="5" borderId="19" xfId="50" applyNumberFormat="1" applyFont="1" applyFill="1" applyBorder="1" applyAlignment="1" applyProtection="1">
      <alignment vertical="center"/>
      <protection locked="0"/>
    </xf>
    <xf numFmtId="43" fontId="16" fillId="5" borderId="111" xfId="50" applyNumberFormat="1" applyFont="1" applyFill="1" applyBorder="1" applyAlignment="1" applyProtection="1">
      <alignment horizontal="center" vertical="center"/>
      <protection locked="0"/>
    </xf>
    <xf numFmtId="164" fontId="29" fillId="0" borderId="6" xfId="0" applyNumberFormat="1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43" fontId="16" fillId="5" borderId="117" xfId="50" applyNumberFormat="1" applyFont="1" applyFill="1" applyBorder="1" applyAlignment="1" applyProtection="1">
      <alignment vertical="center"/>
      <protection locked="0"/>
    </xf>
    <xf numFmtId="43" fontId="16" fillId="5" borderId="133" xfId="50" applyNumberFormat="1" applyFont="1" applyFill="1" applyBorder="1" applyAlignment="1" applyProtection="1">
      <alignment vertical="center"/>
      <protection locked="0"/>
    </xf>
    <xf numFmtId="43" fontId="16" fillId="5" borderId="164" xfId="50" applyNumberFormat="1" applyFont="1" applyFill="1" applyBorder="1" applyAlignment="1" applyProtection="1">
      <alignment vertical="center"/>
      <protection locked="0"/>
    </xf>
    <xf numFmtId="43" fontId="16" fillId="5" borderId="113" xfId="50" applyNumberFormat="1" applyFont="1" applyFill="1" applyBorder="1" applyAlignment="1" applyProtection="1">
      <alignment horizontal="center" vertical="center"/>
      <protection locked="0"/>
    </xf>
    <xf numFmtId="164" fontId="29" fillId="0" borderId="4" xfId="0" applyNumberFormat="1" applyFont="1" applyBorder="1" applyAlignment="1">
      <alignment vertical="center" wrapText="1"/>
    </xf>
    <xf numFmtId="0" fontId="25" fillId="3" borderId="129" xfId="0" applyFont="1" applyFill="1" applyBorder="1"/>
    <xf numFmtId="0" fontId="25" fillId="0" borderId="0" xfId="0" applyFont="1"/>
    <xf numFmtId="164" fontId="26" fillId="17" borderId="4" xfId="50" applyFont="1" applyFill="1" applyBorder="1" applyAlignment="1" applyProtection="1">
      <alignment horizontal="center" vertical="center" wrapText="1"/>
    </xf>
    <xf numFmtId="9" fontId="26" fillId="17" borderId="5" xfId="2" applyFont="1" applyFill="1" applyBorder="1" applyAlignment="1" applyProtection="1">
      <alignment horizontal="center" vertical="center"/>
    </xf>
    <xf numFmtId="0" fontId="10" fillId="0" borderId="90" xfId="0" applyFont="1" applyBorder="1"/>
    <xf numFmtId="0" fontId="20" fillId="0" borderId="5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167" fontId="12" fillId="0" borderId="17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167" fontId="12" fillId="0" borderId="5" xfId="0" applyNumberFormat="1" applyFont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 wrapText="1"/>
    </xf>
    <xf numFmtId="0" fontId="33" fillId="0" borderId="0" xfId="0" applyFont="1"/>
    <xf numFmtId="0" fontId="35" fillId="10" borderId="175" xfId="0" applyFont="1" applyFill="1" applyBorder="1" applyAlignment="1">
      <alignment horizontal="left" vertical="center" wrapText="1"/>
    </xf>
    <xf numFmtId="0" fontId="35" fillId="0" borderId="175" xfId="0" applyFont="1" applyBorder="1" applyAlignment="1">
      <alignment horizontal="center"/>
    </xf>
    <xf numFmtId="0" fontId="33" fillId="0" borderId="175" xfId="0" applyFont="1" applyBorder="1" applyAlignment="1">
      <alignment horizontal="center"/>
    </xf>
    <xf numFmtId="0" fontId="35" fillId="5" borderId="175" xfId="0" applyFont="1" applyFill="1" applyBorder="1" applyAlignment="1">
      <alignment horizontal="left" vertical="center" wrapText="1"/>
    </xf>
    <xf numFmtId="0" fontId="33" fillId="5" borderId="175" xfId="0" applyFont="1" applyFill="1" applyBorder="1"/>
    <xf numFmtId="0" fontId="33" fillId="11" borderId="175" xfId="0" applyFont="1" applyFill="1" applyBorder="1" applyAlignment="1">
      <alignment horizontal="left" vertical="center" wrapText="1"/>
    </xf>
    <xf numFmtId="44" fontId="33" fillId="0" borderId="175" xfId="51" applyFont="1" applyBorder="1"/>
    <xf numFmtId="0" fontId="35" fillId="11" borderId="175" xfId="0" applyFont="1" applyFill="1" applyBorder="1" applyAlignment="1">
      <alignment horizontal="left" vertical="center" wrapText="1"/>
    </xf>
    <xf numFmtId="44" fontId="33" fillId="12" borderId="175" xfId="51" applyFont="1" applyFill="1" applyBorder="1"/>
    <xf numFmtId="0" fontId="33" fillId="13" borderId="175" xfId="0" applyFont="1" applyFill="1" applyBorder="1" applyAlignment="1">
      <alignment horizontal="left" vertical="center" wrapText="1"/>
    </xf>
    <xf numFmtId="0" fontId="35" fillId="14" borderId="175" xfId="0" applyFont="1" applyFill="1" applyBorder="1" applyAlignment="1">
      <alignment horizontal="left" vertical="center" wrapText="1"/>
    </xf>
    <xf numFmtId="44" fontId="35" fillId="15" borderId="175" xfId="51" applyFont="1" applyFill="1" applyBorder="1"/>
    <xf numFmtId="0" fontId="36" fillId="14" borderId="175" xfId="0" applyFont="1" applyFill="1" applyBorder="1"/>
    <xf numFmtId="0" fontId="33" fillId="0" borderId="175" xfId="0" applyFont="1" applyBorder="1"/>
    <xf numFmtId="0" fontId="33" fillId="11" borderId="175" xfId="0" applyFont="1" applyFill="1" applyBorder="1" applyAlignment="1">
      <alignment horizontal="left" vertical="center" wrapText="1" indent="2"/>
    </xf>
    <xf numFmtId="0" fontId="33" fillId="12" borderId="175" xfId="0" applyFont="1" applyFill="1" applyBorder="1"/>
    <xf numFmtId="0" fontId="35" fillId="16" borderId="175" xfId="0" applyFont="1" applyFill="1" applyBorder="1" applyAlignment="1">
      <alignment horizontal="left" vertical="center" wrapText="1"/>
    </xf>
    <xf numFmtId="0" fontId="32" fillId="17" borderId="0" xfId="0" applyFont="1" applyFill="1" applyAlignment="1">
      <alignment horizontal="center"/>
    </xf>
    <xf numFmtId="0" fontId="32" fillId="17" borderId="0" xfId="0" applyFont="1" applyFill="1"/>
    <xf numFmtId="0" fontId="9" fillId="3" borderId="10" xfId="0" applyFont="1" applyFill="1" applyBorder="1"/>
    <xf numFmtId="0" fontId="37" fillId="0" borderId="10" xfId="0" applyFont="1" applyBorder="1" applyAlignment="1">
      <alignment horizontal="right" vertical="center"/>
    </xf>
    <xf numFmtId="43" fontId="33" fillId="0" borderId="90" xfId="1" applyFont="1" applyFill="1" applyBorder="1" applyAlignment="1">
      <alignment horizontal="right" vertical="center"/>
    </xf>
    <xf numFmtId="0" fontId="33" fillId="0" borderId="13" xfId="0" applyFont="1" applyBorder="1"/>
    <xf numFmtId="0" fontId="37" fillId="3" borderId="19" xfId="0" applyFont="1" applyFill="1" applyBorder="1" applyAlignment="1">
      <alignment horizontal="left" vertical="center"/>
    </xf>
    <xf numFmtId="0" fontId="33" fillId="0" borderId="18" xfId="0" applyFont="1" applyBorder="1"/>
    <xf numFmtId="0" fontId="33" fillId="0" borderId="90" xfId="0" applyFont="1" applyBorder="1"/>
    <xf numFmtId="0" fontId="33" fillId="0" borderId="10" xfId="0" applyFont="1" applyBorder="1"/>
    <xf numFmtId="0" fontId="2" fillId="0" borderId="0" xfId="0" applyFont="1"/>
    <xf numFmtId="166" fontId="26" fillId="3" borderId="13" xfId="0" applyNumberFormat="1" applyFont="1" applyFill="1" applyBorder="1" applyAlignment="1">
      <alignment horizontal="center" vertical="center" wrapText="1"/>
    </xf>
    <xf numFmtId="166" fontId="15" fillId="5" borderId="5" xfId="0" applyNumberFormat="1" applyFont="1" applyFill="1" applyBorder="1" applyAlignment="1">
      <alignment horizontal="center" vertical="center" wrapText="1"/>
    </xf>
    <xf numFmtId="166" fontId="15" fillId="5" borderId="77" xfId="0" applyNumberFormat="1" applyFont="1" applyFill="1" applyBorder="1" applyAlignment="1">
      <alignment horizontal="center" vertical="center" wrapText="1"/>
    </xf>
    <xf numFmtId="166" fontId="15" fillId="5" borderId="17" xfId="0" applyNumberFormat="1" applyFont="1" applyFill="1" applyBorder="1" applyAlignment="1">
      <alignment horizontal="center" vertical="center" wrapText="1"/>
    </xf>
    <xf numFmtId="0" fontId="20" fillId="0" borderId="175" xfId="0" applyFont="1" applyBorder="1" applyAlignment="1">
      <alignment horizontal="center" vertical="center"/>
    </xf>
    <xf numFmtId="0" fontId="12" fillId="0" borderId="54" xfId="0" applyFont="1" applyBorder="1" applyAlignment="1">
      <alignment vertical="center"/>
    </xf>
    <xf numFmtId="164" fontId="12" fillId="0" borderId="33" xfId="0" applyNumberFormat="1" applyFont="1" applyBorder="1" applyAlignment="1">
      <alignment vertical="center"/>
    </xf>
    <xf numFmtId="164" fontId="12" fillId="3" borderId="185" xfId="0" applyNumberFormat="1" applyFont="1" applyFill="1" applyBorder="1" applyAlignment="1">
      <alignment vertical="center"/>
    </xf>
    <xf numFmtId="164" fontId="12" fillId="0" borderId="29" xfId="0" applyNumberFormat="1" applyFont="1" applyBorder="1" applyAlignment="1">
      <alignment vertical="center"/>
    </xf>
    <xf numFmtId="164" fontId="14" fillId="5" borderId="29" xfId="50" applyFont="1" applyFill="1" applyBorder="1" applyAlignment="1" applyProtection="1">
      <alignment horizontal="center" vertical="center"/>
      <protection locked="0"/>
    </xf>
    <xf numFmtId="0" fontId="9" fillId="0" borderId="175" xfId="0" applyFont="1" applyBorder="1"/>
    <xf numFmtId="3" fontId="9" fillId="0" borderId="175" xfId="0" applyNumberFormat="1" applyFont="1" applyBorder="1"/>
    <xf numFmtId="0" fontId="12" fillId="0" borderId="53" xfId="0" applyFont="1" applyBorder="1" applyAlignment="1">
      <alignment vertical="center"/>
    </xf>
    <xf numFmtId="164" fontId="12" fillId="0" borderId="37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164" fontId="14" fillId="5" borderId="30" xfId="50" applyFont="1" applyFill="1" applyBorder="1" applyAlignment="1" applyProtection="1">
      <alignment horizontal="center" vertical="center"/>
      <protection locked="0"/>
    </xf>
    <xf numFmtId="164" fontId="14" fillId="5" borderId="31" xfId="50" applyFont="1" applyFill="1" applyBorder="1" applyAlignment="1" applyProtection="1">
      <alignment horizontal="center" vertical="center"/>
      <protection locked="0"/>
    </xf>
    <xf numFmtId="164" fontId="12" fillId="0" borderId="33" xfId="50" applyFont="1" applyBorder="1" applyAlignment="1" applyProtection="1">
      <alignment horizontal="right" vertical="center"/>
    </xf>
    <xf numFmtId="164" fontId="12" fillId="3" borderId="185" xfId="50" applyFont="1" applyFill="1" applyBorder="1" applyAlignment="1" applyProtection="1">
      <alignment horizontal="right" vertical="center"/>
    </xf>
    <xf numFmtId="164" fontId="12" fillId="0" borderId="29" xfId="50" applyFont="1" applyBorder="1" applyAlignment="1" applyProtection="1">
      <alignment horizontal="right" vertical="center"/>
    </xf>
    <xf numFmtId="164" fontId="14" fillId="5" borderId="50" xfId="5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vertical="center"/>
    </xf>
    <xf numFmtId="164" fontId="12" fillId="0" borderId="35" xfId="50" applyFont="1" applyBorder="1" applyAlignment="1" applyProtection="1">
      <alignment horizontal="right" vertical="center"/>
    </xf>
    <xf numFmtId="164" fontId="12" fillId="0" borderId="30" xfId="50" applyFont="1" applyBorder="1" applyAlignment="1" applyProtection="1">
      <alignment horizontal="right" vertical="center"/>
    </xf>
    <xf numFmtId="164" fontId="12" fillId="0" borderId="37" xfId="50" applyFont="1" applyBorder="1" applyAlignment="1" applyProtection="1">
      <alignment horizontal="right" vertical="center"/>
    </xf>
    <xf numFmtId="164" fontId="12" fillId="0" borderId="31" xfId="50" applyFont="1" applyBorder="1" applyAlignment="1" applyProtection="1">
      <alignment horizontal="right" vertical="center"/>
    </xf>
    <xf numFmtId="164" fontId="14" fillId="5" borderId="63" xfId="50" applyFont="1" applyFill="1" applyBorder="1" applyAlignment="1" applyProtection="1">
      <alignment horizontal="center" vertical="center"/>
      <protection locked="0"/>
    </xf>
    <xf numFmtId="164" fontId="12" fillId="0" borderId="35" xfId="0" applyNumberFormat="1" applyFont="1" applyBorder="1" applyAlignment="1">
      <alignment vertical="center"/>
    </xf>
    <xf numFmtId="164" fontId="12" fillId="0" borderId="30" xfId="0" applyNumberFormat="1" applyFont="1" applyBorder="1" applyAlignment="1">
      <alignment vertical="center"/>
    </xf>
    <xf numFmtId="0" fontId="12" fillId="0" borderId="54" xfId="0" applyFont="1" applyBorder="1"/>
    <xf numFmtId="0" fontId="10" fillId="3" borderId="0" xfId="0" applyFont="1" applyFill="1" applyAlignment="1">
      <alignment horizontal="right" vertical="center"/>
    </xf>
    <xf numFmtId="164" fontId="12" fillId="0" borderId="96" xfId="0" applyNumberFormat="1" applyFont="1" applyBorder="1" applyAlignment="1">
      <alignment vertical="center"/>
    </xf>
    <xf numFmtId="0" fontId="9" fillId="0" borderId="145" xfId="0" applyFont="1" applyBorder="1"/>
    <xf numFmtId="0" fontId="12" fillId="0" borderId="53" xfId="0" applyFont="1" applyBorder="1"/>
    <xf numFmtId="0" fontId="10" fillId="0" borderId="186" xfId="0" applyFont="1" applyBorder="1" applyAlignment="1">
      <alignment horizontal="right" vertical="center"/>
    </xf>
    <xf numFmtId="164" fontId="21" fillId="3" borderId="19" xfId="0" applyNumberFormat="1" applyFont="1" applyFill="1" applyBorder="1" applyAlignment="1">
      <alignment horizontal="right" vertical="center"/>
    </xf>
    <xf numFmtId="164" fontId="21" fillId="6" borderId="15" xfId="0" applyNumberFormat="1" applyFont="1" applyFill="1" applyBorder="1" applyAlignment="1">
      <alignment horizontal="right" vertical="center"/>
    </xf>
    <xf numFmtId="164" fontId="21" fillId="6" borderId="166" xfId="0" applyNumberFormat="1" applyFont="1" applyFill="1" applyBorder="1" applyAlignment="1">
      <alignment horizontal="right" vertical="center"/>
    </xf>
    <xf numFmtId="164" fontId="21" fillId="6" borderId="87" xfId="0" applyNumberFormat="1" applyFont="1" applyFill="1" applyBorder="1" applyAlignment="1">
      <alignment horizontal="right" vertical="center"/>
    </xf>
    <xf numFmtId="10" fontId="21" fillId="3" borderId="19" xfId="2" applyNumberFormat="1" applyFont="1" applyFill="1" applyBorder="1" applyAlignment="1" applyProtection="1">
      <alignment vertical="center"/>
    </xf>
    <xf numFmtId="10" fontId="12" fillId="6" borderId="123" xfId="2" applyNumberFormat="1" applyFont="1" applyFill="1" applyBorder="1" applyAlignment="1" applyProtection="1">
      <alignment vertical="center"/>
    </xf>
    <xf numFmtId="10" fontId="12" fillId="6" borderId="77" xfId="2" applyNumberFormat="1" applyFont="1" applyFill="1" applyBorder="1" applyAlignment="1" applyProtection="1">
      <alignment vertical="center"/>
    </xf>
    <xf numFmtId="10" fontId="12" fillId="6" borderId="124" xfId="2" applyNumberFormat="1" applyFont="1" applyFill="1" applyBorder="1" applyAlignment="1" applyProtection="1">
      <alignment vertical="center"/>
    </xf>
    <xf numFmtId="10" fontId="12" fillId="6" borderId="87" xfId="2" applyNumberFormat="1" applyFont="1" applyFill="1" applyBorder="1" applyAlignment="1" applyProtection="1">
      <alignment vertical="center"/>
    </xf>
    <xf numFmtId="0" fontId="33" fillId="3" borderId="10" xfId="0" applyFont="1" applyFill="1" applyBorder="1"/>
    <xf numFmtId="0" fontId="37" fillId="3" borderId="97" xfId="0" applyFont="1" applyFill="1" applyBorder="1" applyAlignment="1">
      <alignment horizontal="left" vertical="center"/>
    </xf>
    <xf numFmtId="0" fontId="37" fillId="3" borderId="130" xfId="0" applyFont="1" applyFill="1" applyBorder="1" applyAlignment="1">
      <alignment horizontal="left" vertical="center"/>
    </xf>
    <xf numFmtId="10" fontId="38" fillId="3" borderId="0" xfId="2" applyNumberFormat="1" applyFont="1" applyFill="1" applyBorder="1" applyAlignment="1" applyProtection="1">
      <alignment vertical="center"/>
    </xf>
    <xf numFmtId="10" fontId="38" fillId="3" borderId="19" xfId="2" applyNumberFormat="1" applyFont="1" applyFill="1" applyBorder="1" applyAlignment="1" applyProtection="1">
      <alignment vertical="center"/>
    </xf>
    <xf numFmtId="10" fontId="39" fillId="3" borderId="130" xfId="2" applyNumberFormat="1" applyFont="1" applyFill="1" applyBorder="1" applyAlignment="1" applyProtection="1">
      <alignment vertical="center"/>
    </xf>
    <xf numFmtId="10" fontId="39" fillId="3" borderId="109" xfId="2" applyNumberFormat="1" applyFont="1" applyFill="1" applyBorder="1" applyAlignment="1" applyProtection="1">
      <alignment vertical="center"/>
    </xf>
    <xf numFmtId="10" fontId="39" fillId="3" borderId="97" xfId="2" applyNumberFormat="1" applyFont="1" applyFill="1" applyBorder="1" applyAlignment="1" applyProtection="1">
      <alignment vertical="center"/>
    </xf>
    <xf numFmtId="0" fontId="33" fillId="3" borderId="18" xfId="0" applyFont="1" applyFill="1" applyBorder="1"/>
    <xf numFmtId="0" fontId="2" fillId="3" borderId="0" xfId="0" applyFont="1" applyFill="1"/>
    <xf numFmtId="164" fontId="41" fillId="3" borderId="0" xfId="0" applyNumberFormat="1" applyFont="1" applyFill="1" applyAlignment="1">
      <alignment horizontal="left" vertical="center"/>
    </xf>
    <xf numFmtId="0" fontId="40" fillId="6" borderId="15" xfId="0" applyFont="1" applyFill="1" applyBorder="1" applyAlignment="1">
      <alignment horizontal="left" vertical="center"/>
    </xf>
    <xf numFmtId="0" fontId="40" fillId="6" borderId="16" xfId="0" applyFont="1" applyFill="1" applyBorder="1" applyAlignment="1">
      <alignment horizontal="left" vertical="center"/>
    </xf>
    <xf numFmtId="164" fontId="41" fillId="6" borderId="17" xfId="0" applyNumberFormat="1" applyFont="1" applyFill="1" applyBorder="1" applyAlignment="1">
      <alignment horizontal="left" vertical="center"/>
    </xf>
    <xf numFmtId="0" fontId="14" fillId="3" borderId="0" xfId="0" applyFont="1" applyFill="1"/>
    <xf numFmtId="166" fontId="26" fillId="17" borderId="74" xfId="0" applyNumberFormat="1" applyFont="1" applyFill="1" applyBorder="1" applyAlignment="1">
      <alignment horizontal="center" vertical="center" wrapText="1"/>
    </xf>
    <xf numFmtId="166" fontId="26" fillId="17" borderId="88" xfId="0" applyNumberFormat="1" applyFont="1" applyFill="1" applyBorder="1" applyAlignment="1">
      <alignment horizontal="center" vertical="center" wrapText="1"/>
    </xf>
    <xf numFmtId="43" fontId="16" fillId="3" borderId="149" xfId="1" applyFont="1" applyFill="1" applyBorder="1" applyAlignment="1" applyProtection="1">
      <alignment horizontal="center" vertical="center" wrapText="1"/>
    </xf>
    <xf numFmtId="43" fontId="16" fillId="3" borderId="147" xfId="1" applyFont="1" applyFill="1" applyBorder="1" applyAlignment="1" applyProtection="1">
      <alignment horizontal="center" vertical="center" wrapText="1"/>
    </xf>
    <xf numFmtId="43" fontId="16" fillId="3" borderId="148" xfId="1" applyFont="1" applyFill="1" applyBorder="1" applyAlignment="1" applyProtection="1">
      <alignment horizontal="center" vertical="center" wrapText="1"/>
    </xf>
    <xf numFmtId="0" fontId="14" fillId="5" borderId="201" xfId="0" applyFont="1" applyFill="1" applyBorder="1" applyAlignment="1" applyProtection="1">
      <alignment horizontal="center" vertical="center"/>
      <protection locked="0"/>
    </xf>
    <xf numFmtId="0" fontId="14" fillId="5" borderId="202" xfId="0" applyFont="1" applyFill="1" applyBorder="1" applyAlignment="1" applyProtection="1">
      <alignment horizontal="center" vertical="center"/>
      <protection locked="0"/>
    </xf>
    <xf numFmtId="0" fontId="14" fillId="5" borderId="203" xfId="0" applyFont="1" applyFill="1" applyBorder="1" applyAlignment="1" applyProtection="1">
      <alignment horizontal="center" vertical="center"/>
      <protection locked="0"/>
    </xf>
    <xf numFmtId="168" fontId="9" fillId="5" borderId="5" xfId="1" applyNumberFormat="1" applyFont="1" applyFill="1" applyBorder="1" applyAlignment="1" applyProtection="1">
      <alignment horizontal="center" vertical="center"/>
      <protection locked="0"/>
    </xf>
    <xf numFmtId="1" fontId="16" fillId="0" borderId="50" xfId="2" applyNumberFormat="1" applyFont="1" applyFill="1" applyBorder="1" applyAlignment="1" applyProtection="1">
      <alignment horizontal="right" vertical="center" wrapText="1"/>
    </xf>
    <xf numFmtId="1" fontId="16" fillId="0" borderId="30" xfId="2" applyNumberFormat="1" applyFont="1" applyFill="1" applyBorder="1" applyAlignment="1" applyProtection="1">
      <alignment horizontal="right" vertical="center" wrapText="1"/>
    </xf>
    <xf numFmtId="1" fontId="12" fillId="0" borderId="30" xfId="2" applyNumberFormat="1" applyFont="1" applyFill="1" applyBorder="1" applyAlignment="1" applyProtection="1">
      <alignment horizontal="right" vertical="center" wrapText="1"/>
    </xf>
    <xf numFmtId="1" fontId="12" fillId="0" borderId="63" xfId="2" applyNumberFormat="1" applyFont="1" applyFill="1" applyBorder="1" applyAlignment="1" applyProtection="1">
      <alignment horizontal="right" vertical="center" wrapText="1"/>
    </xf>
    <xf numFmtId="1" fontId="16" fillId="0" borderId="31" xfId="2" applyNumberFormat="1" applyFont="1" applyFill="1" applyBorder="1" applyAlignment="1" applyProtection="1">
      <alignment horizontal="right" vertical="center" wrapText="1"/>
    </xf>
    <xf numFmtId="164" fontId="14" fillId="6" borderId="50" xfId="50" applyFont="1" applyFill="1" applyBorder="1" applyAlignment="1" applyProtection="1">
      <alignment horizontal="center" vertical="center"/>
      <protection locked="0"/>
    </xf>
    <xf numFmtId="164" fontId="14" fillId="6" borderId="30" xfId="50" applyFont="1" applyFill="1" applyBorder="1" applyAlignment="1" applyProtection="1">
      <alignment horizontal="center" vertical="center"/>
      <protection locked="0"/>
    </xf>
    <xf numFmtId="164" fontId="14" fillId="6" borderId="31" xfId="50" applyFont="1" applyFill="1" applyBorder="1" applyAlignment="1" applyProtection="1">
      <alignment horizontal="center" vertical="center"/>
      <protection locked="0"/>
    </xf>
    <xf numFmtId="0" fontId="18" fillId="7" borderId="17" xfId="0" applyFont="1" applyFill="1" applyBorder="1" applyAlignment="1">
      <alignment horizontal="center" vertical="center" wrapText="1"/>
    </xf>
    <xf numFmtId="164" fontId="12" fillId="3" borderId="19" xfId="0" applyNumberFormat="1" applyFont="1" applyFill="1" applyBorder="1" applyAlignment="1">
      <alignment vertical="center"/>
    </xf>
    <xf numFmtId="0" fontId="10" fillId="3" borderId="278" xfId="0" applyFont="1" applyFill="1" applyBorder="1" applyAlignment="1">
      <alignment horizontal="right" vertical="center"/>
    </xf>
    <xf numFmtId="0" fontId="10" fillId="3" borderId="279" xfId="0" applyFont="1" applyFill="1" applyBorder="1" applyAlignment="1">
      <alignment horizontal="right" vertical="center"/>
    </xf>
    <xf numFmtId="0" fontId="37" fillId="6" borderId="15" xfId="0" applyFont="1" applyFill="1" applyBorder="1" applyAlignment="1">
      <alignment vertical="center"/>
    </xf>
    <xf numFmtId="0" fontId="37" fillId="6" borderId="16" xfId="0" applyFont="1" applyFill="1" applyBorder="1" applyAlignment="1">
      <alignment vertical="center"/>
    </xf>
    <xf numFmtId="0" fontId="37" fillId="6" borderId="17" xfId="0" applyFont="1" applyFill="1" applyBorder="1" applyAlignment="1">
      <alignment vertical="center"/>
    </xf>
    <xf numFmtId="166" fontId="26" fillId="2" borderId="88" xfId="0" applyNumberFormat="1" applyFont="1" applyFill="1" applyBorder="1" applyAlignment="1">
      <alignment horizontal="center" vertical="center" wrapText="1"/>
    </xf>
    <xf numFmtId="0" fontId="42" fillId="17" borderId="15" xfId="0" applyFont="1" applyFill="1" applyBorder="1" applyAlignment="1">
      <alignment horizontal="left" vertical="center"/>
    </xf>
    <xf numFmtId="0" fontId="42" fillId="17" borderId="16" xfId="0" applyFont="1" applyFill="1" applyBorder="1" applyAlignment="1">
      <alignment horizontal="left" vertical="center"/>
    </xf>
    <xf numFmtId="164" fontId="23" fillId="2" borderId="87" xfId="0" applyNumberFormat="1" applyFont="1" applyFill="1" applyBorder="1" applyAlignment="1">
      <alignment horizontal="right" vertical="center"/>
    </xf>
    <xf numFmtId="170" fontId="23" fillId="2" borderId="87" xfId="0" applyNumberFormat="1" applyFont="1" applyFill="1" applyBorder="1" applyAlignment="1">
      <alignment horizontal="right" vertical="center"/>
    </xf>
    <xf numFmtId="0" fontId="11" fillId="17" borderId="123" xfId="0" applyFont="1" applyFill="1" applyBorder="1" applyAlignment="1">
      <alignment horizontal="left" vertical="center"/>
    </xf>
    <xf numFmtId="0" fontId="44" fillId="17" borderId="124" xfId="0" applyFont="1" applyFill="1" applyBorder="1"/>
    <xf numFmtId="164" fontId="26" fillId="17" borderId="87" xfId="0" applyNumberFormat="1" applyFont="1" applyFill="1" applyBorder="1" applyAlignment="1">
      <alignment horizontal="right" vertical="center"/>
    </xf>
    <xf numFmtId="164" fontId="23" fillId="17" borderId="87" xfId="0" applyNumberFormat="1" applyFont="1" applyFill="1" applyBorder="1" applyAlignment="1">
      <alignment horizontal="right" vertical="center"/>
    </xf>
    <xf numFmtId="164" fontId="43" fillId="17" borderId="17" xfId="0" applyNumberFormat="1" applyFont="1" applyFill="1" applyBorder="1" applyAlignment="1">
      <alignment horizontal="left" vertical="center"/>
    </xf>
    <xf numFmtId="164" fontId="43" fillId="18" borderId="142" xfId="0" applyNumberFormat="1" applyFont="1" applyFill="1" applyBorder="1" applyAlignment="1">
      <alignment horizontal="left" vertical="center"/>
    </xf>
    <xf numFmtId="10" fontId="43" fillId="18" borderId="22" xfId="2" applyNumberFormat="1" applyFont="1" applyFill="1" applyBorder="1" applyAlignment="1" applyProtection="1">
      <alignment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6" fillId="0" borderId="235" xfId="0" applyFont="1" applyBorder="1" applyAlignment="1">
      <alignment horizontal="center" vertical="center" wrapText="1"/>
    </xf>
    <xf numFmtId="0" fontId="16" fillId="0" borderId="247" xfId="0" applyFont="1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43" fontId="11" fillId="17" borderId="15" xfId="0" applyNumberFormat="1" applyFont="1" applyFill="1" applyBorder="1" applyAlignment="1">
      <alignment horizontal="right" vertical="center"/>
    </xf>
    <xf numFmtId="43" fontId="11" fillId="17" borderId="16" xfId="0" applyNumberFormat="1" applyFont="1" applyFill="1" applyBorder="1" applyAlignment="1">
      <alignment horizontal="right" vertical="center"/>
    </xf>
    <xf numFmtId="43" fontId="11" fillId="17" borderId="77" xfId="0" applyNumberFormat="1" applyFont="1" applyFill="1" applyBorder="1" applyAlignment="1">
      <alignment horizontal="righ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9" fontId="12" fillId="5" borderId="1" xfId="2" applyFont="1" applyFill="1" applyBorder="1" applyAlignment="1" applyProtection="1">
      <alignment horizontal="center" vertical="center" wrapText="1"/>
      <protection locked="0"/>
    </xf>
    <xf numFmtId="9" fontId="12" fillId="5" borderId="6" xfId="2" applyFont="1" applyFill="1" applyBorder="1" applyAlignment="1" applyProtection="1">
      <alignment horizontal="center" vertical="center" wrapText="1"/>
      <protection locked="0"/>
    </xf>
    <xf numFmtId="9" fontId="12" fillId="5" borderId="4" xfId="2" applyFont="1" applyFill="1" applyBorder="1" applyAlignment="1" applyProtection="1">
      <alignment horizontal="center" vertical="center" wrapText="1"/>
      <protection locked="0"/>
    </xf>
    <xf numFmtId="9" fontId="21" fillId="0" borderId="1" xfId="2" applyFont="1" applyFill="1" applyBorder="1" applyAlignment="1" applyProtection="1">
      <alignment horizontal="center" vertical="center" wrapText="1"/>
      <protection locked="0"/>
    </xf>
    <xf numFmtId="9" fontId="21" fillId="0" borderId="6" xfId="2" applyFont="1" applyFill="1" applyBorder="1" applyAlignment="1" applyProtection="1">
      <alignment horizontal="center" vertical="center" wrapText="1"/>
      <protection locked="0"/>
    </xf>
    <xf numFmtId="9" fontId="21" fillId="0" borderId="4" xfId="2" applyFont="1" applyFill="1" applyBorder="1" applyAlignment="1" applyProtection="1">
      <alignment horizontal="center" vertical="center" wrapText="1"/>
      <protection locked="0"/>
    </xf>
    <xf numFmtId="0" fontId="12" fillId="0" borderId="235" xfId="0" applyFont="1" applyBorder="1" applyAlignment="1">
      <alignment horizontal="center" vertical="center" wrapText="1"/>
    </xf>
    <xf numFmtId="0" fontId="12" fillId="0" borderId="247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70" fontId="16" fillId="5" borderId="1" xfId="2" applyNumberFormat="1" applyFont="1" applyFill="1" applyBorder="1" applyAlignment="1" applyProtection="1">
      <alignment horizontal="center" vertical="center" wrapText="1"/>
      <protection locked="0"/>
    </xf>
    <xf numFmtId="170" fontId="16" fillId="5" borderId="6" xfId="2" applyNumberFormat="1" applyFont="1" applyFill="1" applyBorder="1" applyAlignment="1" applyProtection="1">
      <alignment horizontal="center" vertical="center" wrapText="1"/>
      <protection locked="0"/>
    </xf>
    <xf numFmtId="170" fontId="16" fillId="5" borderId="4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6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260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 wrapText="1"/>
    </xf>
    <xf numFmtId="0" fontId="16" fillId="0" borderId="260" xfId="0" applyFont="1" applyBorder="1" applyAlignment="1">
      <alignment horizontal="center" vertical="center" wrapText="1"/>
    </xf>
    <xf numFmtId="0" fontId="15" fillId="0" borderId="258" xfId="0" applyFont="1" applyBorder="1" applyAlignment="1">
      <alignment horizontal="right" vertical="center" wrapText="1"/>
    </xf>
    <xf numFmtId="0" fontId="15" fillId="0" borderId="257" xfId="0" applyFont="1" applyBorder="1" applyAlignment="1">
      <alignment horizontal="right" vertical="center" wrapText="1"/>
    </xf>
    <xf numFmtId="0" fontId="15" fillId="0" borderId="256" xfId="0" applyFont="1" applyBorder="1" applyAlignment="1">
      <alignment horizontal="right" vertical="center" wrapText="1"/>
    </xf>
    <xf numFmtId="0" fontId="15" fillId="0" borderId="259" xfId="0" applyFont="1" applyBorder="1" applyAlignment="1">
      <alignment horizontal="right" vertical="center" wrapText="1"/>
    </xf>
    <xf numFmtId="0" fontId="12" fillId="0" borderId="261" xfId="0" applyFont="1" applyBorder="1" applyAlignment="1">
      <alignment horizontal="center" vertical="center" wrapText="1"/>
    </xf>
    <xf numFmtId="0" fontId="9" fillId="0" borderId="132" xfId="0" applyFont="1" applyBorder="1" applyAlignment="1">
      <alignment horizontal="left" vertical="center"/>
    </xf>
    <xf numFmtId="0" fontId="9" fillId="0" borderId="133" xfId="0" applyFont="1" applyBorder="1" applyAlignment="1">
      <alignment horizontal="left" vertical="center"/>
    </xf>
    <xf numFmtId="0" fontId="18" fillId="17" borderId="1" xfId="0" applyFont="1" applyFill="1" applyBorder="1" applyAlignment="1">
      <alignment horizontal="center" vertical="center" wrapText="1"/>
    </xf>
    <xf numFmtId="0" fontId="18" fillId="17" borderId="6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26" fillId="17" borderId="1" xfId="0" applyFont="1" applyFill="1" applyBorder="1" applyAlignment="1">
      <alignment horizontal="center" vertical="center" wrapText="1"/>
    </xf>
    <xf numFmtId="0" fontId="26" fillId="17" borderId="6" xfId="0" applyFont="1" applyFill="1" applyBorder="1" applyAlignment="1">
      <alignment horizontal="center" vertical="center" wrapText="1"/>
    </xf>
    <xf numFmtId="0" fontId="26" fillId="17" borderId="4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166" fontId="26" fillId="17" borderId="1" xfId="0" applyNumberFormat="1" applyFont="1" applyFill="1" applyBorder="1" applyAlignment="1">
      <alignment horizontal="center" vertical="center" wrapText="1"/>
    </xf>
    <xf numFmtId="166" fontId="26" fillId="17" borderId="6" xfId="0" applyNumberFormat="1" applyFont="1" applyFill="1" applyBorder="1" applyAlignment="1">
      <alignment horizontal="center" vertical="center" wrapText="1"/>
    </xf>
    <xf numFmtId="166" fontId="26" fillId="17" borderId="4" xfId="0" applyNumberFormat="1" applyFont="1" applyFill="1" applyBorder="1" applyAlignment="1">
      <alignment horizontal="center" vertical="center" wrapText="1"/>
    </xf>
    <xf numFmtId="177" fontId="16" fillId="5" borderId="1" xfId="2" applyNumberFormat="1" applyFont="1" applyFill="1" applyBorder="1" applyAlignment="1" applyProtection="1">
      <alignment horizontal="center" vertical="center"/>
      <protection locked="0"/>
    </xf>
    <xf numFmtId="177" fontId="16" fillId="5" borderId="6" xfId="2" applyNumberFormat="1" applyFont="1" applyFill="1" applyBorder="1" applyAlignment="1" applyProtection="1">
      <alignment horizontal="center" vertical="center"/>
      <protection locked="0"/>
    </xf>
    <xf numFmtId="177" fontId="16" fillId="5" borderId="4" xfId="2" applyNumberFormat="1" applyFont="1" applyFill="1" applyBorder="1" applyAlignment="1" applyProtection="1">
      <alignment horizontal="center" vertical="center"/>
      <protection locked="0"/>
    </xf>
    <xf numFmtId="166" fontId="19" fillId="5" borderId="7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9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7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8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2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9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26" fillId="17" borderId="73" xfId="0" applyNumberFormat="1" applyFont="1" applyFill="1" applyBorder="1" applyAlignment="1">
      <alignment horizontal="center" vertical="center" wrapText="1"/>
    </xf>
    <xf numFmtId="166" fontId="26" fillId="17" borderId="125" xfId="0" applyNumberFormat="1" applyFont="1" applyFill="1" applyBorder="1" applyAlignment="1">
      <alignment horizontal="center" vertical="center" wrapText="1"/>
    </xf>
    <xf numFmtId="166" fontId="26" fillId="17" borderId="75" xfId="0" applyNumberFormat="1" applyFont="1" applyFill="1" applyBorder="1" applyAlignment="1">
      <alignment horizontal="center" vertical="center" wrapText="1"/>
    </xf>
    <xf numFmtId="166" fontId="18" fillId="17" borderId="74" xfId="0" applyNumberFormat="1" applyFont="1" applyFill="1" applyBorder="1" applyAlignment="1">
      <alignment horizontal="center" vertical="center" wrapText="1"/>
    </xf>
    <xf numFmtId="166" fontId="18" fillId="17" borderId="109" xfId="0" applyNumberFormat="1" applyFont="1" applyFill="1" applyBorder="1" applyAlignment="1">
      <alignment horizontal="center" vertical="center" wrapText="1"/>
    </xf>
    <xf numFmtId="166" fontId="18" fillId="17" borderId="76" xfId="0" applyNumberFormat="1" applyFont="1" applyFill="1" applyBorder="1" applyAlignment="1">
      <alignment horizontal="center" vertical="center" wrapText="1"/>
    </xf>
    <xf numFmtId="177" fontId="15" fillId="0" borderId="1" xfId="2" applyNumberFormat="1" applyFont="1" applyFill="1" applyBorder="1" applyAlignment="1" applyProtection="1">
      <alignment horizontal="center" vertical="center"/>
      <protection locked="0"/>
    </xf>
    <xf numFmtId="177" fontId="15" fillId="0" borderId="6" xfId="2" applyNumberFormat="1" applyFont="1" applyFill="1" applyBorder="1" applyAlignment="1" applyProtection="1">
      <alignment horizontal="center" vertical="center"/>
      <protection locked="0"/>
    </xf>
    <xf numFmtId="177" fontId="15" fillId="0" borderId="4" xfId="2" applyNumberFormat="1" applyFont="1" applyFill="1" applyBorder="1" applyAlignment="1" applyProtection="1">
      <alignment horizontal="center" vertical="center"/>
      <protection locked="0"/>
    </xf>
    <xf numFmtId="166" fontId="18" fillId="17" borderId="88" xfId="0" applyNumberFormat="1" applyFont="1" applyFill="1" applyBorder="1" applyAlignment="1">
      <alignment horizontal="center" vertical="center" wrapText="1"/>
    </xf>
    <xf numFmtId="166" fontId="18" fillId="17" borderId="126" xfId="0" applyNumberFormat="1" applyFont="1" applyFill="1" applyBorder="1" applyAlignment="1">
      <alignment horizontal="center" vertical="center" wrapText="1"/>
    </xf>
    <xf numFmtId="166" fontId="18" fillId="17" borderId="89" xfId="0" applyNumberFormat="1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/>
    </xf>
    <xf numFmtId="0" fontId="11" fillId="17" borderId="16" xfId="0" applyFont="1" applyFill="1" applyBorder="1" applyAlignment="1">
      <alignment horizontal="center" vertical="center"/>
    </xf>
    <xf numFmtId="0" fontId="11" fillId="17" borderId="77" xfId="0" applyFont="1" applyFill="1" applyBorder="1" applyAlignment="1">
      <alignment horizontal="center" vertical="center"/>
    </xf>
    <xf numFmtId="43" fontId="18" fillId="17" borderId="73" xfId="1" applyFont="1" applyFill="1" applyBorder="1" applyAlignment="1" applyProtection="1">
      <alignment horizontal="center" vertical="center" wrapText="1"/>
    </xf>
    <xf numFmtId="43" fontId="18" fillId="17" borderId="125" xfId="1" applyFont="1" applyFill="1" applyBorder="1" applyAlignment="1" applyProtection="1">
      <alignment horizontal="center" vertical="center" wrapText="1"/>
    </xf>
    <xf numFmtId="43" fontId="18" fillId="17" borderId="75" xfId="1" applyFont="1" applyFill="1" applyBorder="1" applyAlignment="1" applyProtection="1">
      <alignment horizontal="center" vertical="center" wrapText="1"/>
    </xf>
    <xf numFmtId="166" fontId="18" fillId="17" borderId="25" xfId="0" applyNumberFormat="1" applyFont="1" applyFill="1" applyBorder="1" applyAlignment="1">
      <alignment horizontal="center" vertical="center" wrapText="1"/>
    </xf>
    <xf numFmtId="166" fontId="18" fillId="17" borderId="111" xfId="0" applyNumberFormat="1" applyFont="1" applyFill="1" applyBorder="1" applyAlignment="1">
      <alignment horizontal="center" vertical="center" wrapText="1"/>
    </xf>
    <xf numFmtId="166" fontId="18" fillId="17" borderId="113" xfId="0" applyNumberFormat="1" applyFont="1" applyFill="1" applyBorder="1" applyAlignment="1">
      <alignment horizontal="center" vertical="center" wrapText="1"/>
    </xf>
    <xf numFmtId="166" fontId="19" fillId="5" borderId="2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2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72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25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3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131" xfId="0" applyNumberFormat="1" applyFont="1" applyFill="1" applyBorder="1" applyAlignment="1">
      <alignment horizontal="center" vertical="center" wrapText="1"/>
    </xf>
    <xf numFmtId="166" fontId="18" fillId="17" borderId="18" xfId="0" applyNumberFormat="1" applyFont="1" applyFill="1" applyBorder="1" applyAlignment="1">
      <alignment horizontal="center" vertical="center" wrapText="1"/>
    </xf>
    <xf numFmtId="166" fontId="18" fillId="17" borderId="133" xfId="0" applyNumberFormat="1" applyFont="1" applyFill="1" applyBorder="1" applyAlignment="1">
      <alignment horizontal="center" vertical="center" wrapText="1"/>
    </xf>
    <xf numFmtId="166" fontId="18" fillId="17" borderId="24" xfId="0" applyNumberFormat="1" applyFont="1" applyFill="1" applyBorder="1" applyAlignment="1">
      <alignment horizontal="center" vertical="center" wrapText="1"/>
    </xf>
    <xf numFmtId="166" fontId="18" fillId="17" borderId="114" xfId="0" applyNumberFormat="1" applyFont="1" applyFill="1" applyBorder="1" applyAlignment="1">
      <alignment horizontal="center" vertical="center" wrapText="1"/>
    </xf>
    <xf numFmtId="166" fontId="18" fillId="17" borderId="112" xfId="0" applyNumberFormat="1" applyFont="1" applyFill="1" applyBorder="1" applyAlignment="1">
      <alignment horizontal="center" vertical="center" wrapText="1"/>
    </xf>
    <xf numFmtId="0" fontId="18" fillId="17" borderId="73" xfId="0" applyFont="1" applyFill="1" applyBorder="1" applyAlignment="1">
      <alignment horizontal="center" vertical="center" wrapText="1"/>
    </xf>
    <xf numFmtId="0" fontId="18" fillId="17" borderId="125" xfId="0" applyFont="1" applyFill="1" applyBorder="1" applyAlignment="1">
      <alignment horizontal="center" vertical="center" wrapText="1"/>
    </xf>
    <xf numFmtId="0" fontId="18" fillId="17" borderId="75" xfId="0" applyFont="1" applyFill="1" applyBorder="1" applyAlignment="1">
      <alignment horizontal="center" vertical="center" wrapText="1"/>
    </xf>
    <xf numFmtId="0" fontId="18" fillId="17" borderId="86" xfId="0" applyFont="1" applyFill="1" applyBorder="1" applyAlignment="1">
      <alignment horizontal="center" vertical="center" wrapText="1"/>
    </xf>
    <xf numFmtId="0" fontId="18" fillId="17" borderId="13" xfId="0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center" vertical="center" wrapText="1"/>
    </xf>
    <xf numFmtId="0" fontId="19" fillId="5" borderId="242" xfId="0" applyFont="1" applyFill="1" applyBorder="1" applyAlignment="1">
      <alignment horizontal="center" vertical="center" wrapText="1"/>
    </xf>
    <xf numFmtId="0" fontId="19" fillId="5" borderId="130" xfId="0" applyFont="1" applyFill="1" applyBorder="1" applyAlignment="1">
      <alignment horizontal="center" vertical="center" wrapText="1"/>
    </xf>
    <xf numFmtId="0" fontId="19" fillId="5" borderId="243" xfId="0" applyFont="1" applyFill="1" applyBorder="1" applyAlignment="1">
      <alignment horizontal="center" vertical="center" wrapText="1"/>
    </xf>
    <xf numFmtId="0" fontId="19" fillId="5" borderId="249" xfId="0" applyFont="1" applyFill="1" applyBorder="1" applyAlignment="1">
      <alignment horizontal="center" vertical="center" wrapText="1"/>
    </xf>
    <xf numFmtId="0" fontId="19" fillId="5" borderId="97" xfId="0" applyFont="1" applyFill="1" applyBorder="1" applyAlignment="1">
      <alignment horizontal="center" vertical="center" wrapText="1"/>
    </xf>
    <xf numFmtId="0" fontId="19" fillId="5" borderId="250" xfId="0" applyFont="1" applyFill="1" applyBorder="1" applyAlignment="1">
      <alignment horizontal="center" vertical="center" wrapText="1"/>
    </xf>
    <xf numFmtId="0" fontId="26" fillId="17" borderId="88" xfId="0" applyFont="1" applyFill="1" applyBorder="1" applyAlignment="1">
      <alignment horizontal="center" vertical="center" wrapText="1"/>
    </xf>
    <xf numFmtId="0" fontId="26" fillId="17" borderId="126" xfId="0" applyFont="1" applyFill="1" applyBorder="1" applyAlignment="1">
      <alignment horizontal="center" vertical="center" wrapText="1"/>
    </xf>
    <xf numFmtId="0" fontId="26" fillId="17" borderId="89" xfId="0" applyFont="1" applyFill="1" applyBorder="1" applyAlignment="1">
      <alignment horizontal="center" vertical="center" wrapText="1"/>
    </xf>
    <xf numFmtId="166" fontId="18" fillId="17" borderId="115" xfId="0" applyNumberFormat="1" applyFont="1" applyFill="1" applyBorder="1" applyAlignment="1">
      <alignment horizontal="center" vertical="center" wrapText="1"/>
    </xf>
    <xf numFmtId="166" fontId="18" fillId="17" borderId="116" xfId="0" applyNumberFormat="1" applyFont="1" applyFill="1" applyBorder="1" applyAlignment="1">
      <alignment horizontal="center" vertical="center" wrapText="1"/>
    </xf>
    <xf numFmtId="166" fontId="18" fillId="17" borderId="117" xfId="0" applyNumberFormat="1" applyFont="1" applyFill="1" applyBorder="1" applyAlignment="1">
      <alignment horizontal="center" vertical="center" wrapText="1"/>
    </xf>
    <xf numFmtId="166" fontId="19" fillId="5" borderId="115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7" xfId="0" applyNumberFormat="1" applyFont="1" applyFill="1" applyBorder="1" applyAlignment="1" applyProtection="1">
      <alignment horizontal="center" vertical="center" wrapText="1"/>
      <protection locked="0"/>
    </xf>
    <xf numFmtId="166" fontId="26" fillId="17" borderId="24" xfId="0" applyNumberFormat="1" applyFont="1" applyFill="1" applyBorder="1" applyAlignment="1">
      <alignment horizontal="center" vertical="center" wrapText="1"/>
    </xf>
    <xf numFmtId="166" fontId="26" fillId="17" borderId="114" xfId="0" applyNumberFormat="1" applyFont="1" applyFill="1" applyBorder="1" applyAlignment="1">
      <alignment horizontal="center" vertical="center" wrapText="1"/>
    </xf>
    <xf numFmtId="166" fontId="26" fillId="17" borderId="112" xfId="0" applyNumberFormat="1" applyFont="1" applyFill="1" applyBorder="1" applyAlignment="1">
      <alignment horizontal="center" vertical="center" wrapText="1"/>
    </xf>
    <xf numFmtId="166" fontId="18" fillId="17" borderId="72" xfId="0" applyNumberFormat="1" applyFont="1" applyFill="1" applyBorder="1" applyAlignment="1">
      <alignment horizontal="center" vertical="center" wrapText="1"/>
    </xf>
    <xf numFmtId="166" fontId="18" fillId="17" borderId="10" xfId="0" applyNumberFormat="1" applyFont="1" applyFill="1" applyBorder="1" applyAlignment="1">
      <alignment horizontal="center" vertical="center" wrapText="1"/>
    </xf>
    <xf numFmtId="166" fontId="18" fillId="17" borderId="106" xfId="0" applyNumberFormat="1" applyFont="1" applyFill="1" applyBorder="1" applyAlignment="1">
      <alignment horizontal="center" vertical="center" wrapText="1"/>
    </xf>
    <xf numFmtId="166" fontId="26" fillId="17" borderId="115" xfId="0" applyNumberFormat="1" applyFont="1" applyFill="1" applyBorder="1" applyAlignment="1">
      <alignment horizontal="center" vertical="center" wrapText="1"/>
    </xf>
    <xf numFmtId="166" fontId="26" fillId="17" borderId="116" xfId="0" applyNumberFormat="1" applyFont="1" applyFill="1" applyBorder="1" applyAlignment="1">
      <alignment horizontal="center" vertical="center" wrapText="1"/>
    </xf>
    <xf numFmtId="166" fontId="26" fillId="17" borderId="117" xfId="0" applyNumberFormat="1" applyFont="1" applyFill="1" applyBorder="1" applyAlignment="1">
      <alignment horizontal="center" vertical="center" wrapText="1"/>
    </xf>
    <xf numFmtId="0" fontId="11" fillId="17" borderId="6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7" fontId="12" fillId="0" borderId="64" xfId="0" applyNumberFormat="1" applyFont="1" applyBorder="1" applyAlignment="1">
      <alignment horizontal="center" vertical="center"/>
    </xf>
    <xf numFmtId="167" fontId="12" fillId="0" borderId="69" xfId="0" applyNumberFormat="1" applyFont="1" applyBorder="1" applyAlignment="1">
      <alignment horizontal="center" vertical="center"/>
    </xf>
    <xf numFmtId="167" fontId="12" fillId="0" borderId="67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67" fontId="12" fillId="0" borderId="6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43" fontId="12" fillId="5" borderId="1" xfId="1" applyFont="1" applyFill="1" applyBorder="1" applyAlignment="1" applyProtection="1">
      <alignment horizontal="center" vertical="center" wrapText="1"/>
      <protection locked="0"/>
    </xf>
    <xf numFmtId="43" fontId="12" fillId="5" borderId="6" xfId="1" applyFont="1" applyFill="1" applyBorder="1" applyAlignment="1" applyProtection="1">
      <alignment horizontal="center" vertical="center" wrapText="1"/>
      <protection locked="0"/>
    </xf>
    <xf numFmtId="43" fontId="12" fillId="5" borderId="4" xfId="1" applyFont="1" applyFill="1" applyBorder="1" applyAlignment="1" applyProtection="1">
      <alignment horizontal="center" vertical="center" wrapText="1"/>
      <protection locked="0"/>
    </xf>
    <xf numFmtId="167" fontId="12" fillId="0" borderId="65" xfId="0" applyNumberFormat="1" applyFont="1" applyBorder="1" applyAlignment="1">
      <alignment horizontal="center" vertical="center"/>
    </xf>
    <xf numFmtId="167" fontId="12" fillId="0" borderId="68" xfId="0" applyNumberFormat="1" applyFont="1" applyBorder="1" applyAlignment="1">
      <alignment horizontal="center" vertical="center"/>
    </xf>
    <xf numFmtId="167" fontId="12" fillId="0" borderId="70" xfId="0" applyNumberFormat="1" applyFont="1" applyBorder="1" applyAlignment="1">
      <alignment horizontal="center" vertical="center"/>
    </xf>
    <xf numFmtId="167" fontId="22" fillId="0" borderId="66" xfId="0" applyNumberFormat="1" applyFont="1" applyBorder="1" applyAlignment="1">
      <alignment horizontal="center" vertical="center"/>
    </xf>
    <xf numFmtId="167" fontId="22" fillId="0" borderId="96" xfId="0" applyNumberFormat="1" applyFont="1" applyBorder="1" applyAlignment="1">
      <alignment horizontal="center" vertical="center"/>
    </xf>
    <xf numFmtId="167" fontId="22" fillId="0" borderId="71" xfId="0" applyNumberFormat="1" applyFont="1" applyBorder="1" applyAlignment="1">
      <alignment horizontal="center" vertical="center"/>
    </xf>
    <xf numFmtId="167" fontId="12" fillId="0" borderId="66" xfId="0" applyNumberFormat="1" applyFont="1" applyBorder="1" applyAlignment="1">
      <alignment horizontal="center" vertical="center"/>
    </xf>
    <xf numFmtId="167" fontId="12" fillId="0" borderId="71" xfId="0" applyNumberFormat="1" applyFont="1" applyBorder="1" applyAlignment="1">
      <alignment horizontal="center" vertical="center"/>
    </xf>
    <xf numFmtId="167" fontId="12" fillId="0" borderId="9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64" xfId="0" applyFont="1" applyBorder="1" applyAlignment="1">
      <alignment horizontal="left" vertical="center" wrapText="1"/>
    </xf>
    <xf numFmtId="0" fontId="21" fillId="0" borderId="67" xfId="0" applyFont="1" applyBorder="1" applyAlignment="1">
      <alignment horizontal="left" vertical="center" wrapText="1"/>
    </xf>
    <xf numFmtId="0" fontId="21" fillId="0" borderId="69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77" fontId="15" fillId="0" borderId="29" xfId="2" applyNumberFormat="1" applyFont="1" applyFill="1" applyBorder="1" applyAlignment="1" applyProtection="1">
      <alignment horizontal="center" vertical="center"/>
      <protection locked="0"/>
    </xf>
    <xf numFmtId="177" fontId="15" fillId="0" borderId="50" xfId="2" applyNumberFormat="1" applyFont="1" applyFill="1" applyBorder="1" applyAlignment="1" applyProtection="1">
      <alignment horizontal="center" vertical="center"/>
      <protection locked="0"/>
    </xf>
    <xf numFmtId="177" fontId="15" fillId="0" borderId="30" xfId="2" applyNumberFormat="1" applyFont="1" applyFill="1" applyBorder="1" applyAlignment="1" applyProtection="1">
      <alignment horizontal="center" vertical="center"/>
      <protection locked="0"/>
    </xf>
    <xf numFmtId="177" fontId="15" fillId="0" borderId="31" xfId="2" applyNumberFormat="1" applyFont="1" applyFill="1" applyBorder="1" applyAlignment="1" applyProtection="1">
      <alignment horizontal="center" vertical="center"/>
      <protection locked="0"/>
    </xf>
    <xf numFmtId="9" fontId="14" fillId="5" borderId="1" xfId="2" applyFont="1" applyFill="1" applyBorder="1" applyAlignment="1" applyProtection="1">
      <alignment horizontal="center" vertical="center"/>
      <protection locked="0"/>
    </xf>
    <xf numFmtId="9" fontId="25" fillId="0" borderId="6" xfId="2" applyFont="1" applyBorder="1" applyAlignment="1">
      <alignment horizontal="center" vertical="center"/>
    </xf>
    <xf numFmtId="9" fontId="25" fillId="0" borderId="4" xfId="2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9" fontId="14" fillId="5" borderId="29" xfId="2" applyFont="1" applyFill="1" applyBorder="1" applyAlignment="1" applyProtection="1">
      <alignment horizontal="center" vertical="center"/>
      <protection locked="0"/>
    </xf>
    <xf numFmtId="9" fontId="14" fillId="5" borderId="30" xfId="2" applyFont="1" applyFill="1" applyBorder="1" applyAlignment="1" applyProtection="1">
      <alignment horizontal="center" vertical="center"/>
      <protection locked="0"/>
    </xf>
    <xf numFmtId="9" fontId="14" fillId="5" borderId="31" xfId="2" applyFont="1" applyFill="1" applyBorder="1" applyAlignment="1" applyProtection="1">
      <alignment horizontal="center" vertical="center"/>
      <protection locked="0"/>
    </xf>
    <xf numFmtId="0" fontId="11" fillId="17" borderId="15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166" fontId="18" fillId="2" borderId="25" xfId="0" applyNumberFormat="1" applyFont="1" applyFill="1" applyBorder="1" applyAlignment="1">
      <alignment horizontal="center" vertical="center" wrapText="1"/>
    </xf>
    <xf numFmtId="166" fontId="18" fillId="2" borderId="111" xfId="0" applyNumberFormat="1" applyFont="1" applyFill="1" applyBorder="1" applyAlignment="1">
      <alignment horizontal="center" vertical="center" wrapText="1"/>
    </xf>
    <xf numFmtId="166" fontId="18" fillId="2" borderId="113" xfId="0" applyNumberFormat="1" applyFont="1" applyFill="1" applyBorder="1" applyAlignment="1">
      <alignment horizontal="center" vertical="center" wrapText="1"/>
    </xf>
    <xf numFmtId="180" fontId="16" fillId="3" borderId="2" xfId="1" applyNumberFormat="1" applyFont="1" applyFill="1" applyBorder="1" applyAlignment="1" applyProtection="1">
      <alignment horizontal="center" vertical="center"/>
      <protection locked="0"/>
    </xf>
    <xf numFmtId="180" fontId="16" fillId="3" borderId="3" xfId="1" applyNumberFormat="1" applyFont="1" applyFill="1" applyBorder="1" applyAlignment="1" applyProtection="1">
      <alignment horizontal="center" vertical="center"/>
      <protection locked="0"/>
    </xf>
    <xf numFmtId="180" fontId="16" fillId="3" borderId="142" xfId="1" applyNumberFormat="1" applyFont="1" applyFill="1" applyBorder="1" applyAlignment="1" applyProtection="1">
      <alignment horizontal="center" vertical="center"/>
      <protection locked="0"/>
    </xf>
    <xf numFmtId="180" fontId="16" fillId="3" borderId="8" xfId="1" applyNumberFormat="1" applyFont="1" applyFill="1" applyBorder="1" applyAlignment="1" applyProtection="1">
      <alignment horizontal="center" vertical="center"/>
      <protection locked="0"/>
    </xf>
    <xf numFmtId="180" fontId="16" fillId="3" borderId="0" xfId="1" applyNumberFormat="1" applyFont="1" applyFill="1" applyBorder="1" applyAlignment="1" applyProtection="1">
      <alignment horizontal="center" vertical="center"/>
      <protection locked="0"/>
    </xf>
    <xf numFmtId="180" fontId="16" fillId="3" borderId="9" xfId="1" applyNumberFormat="1" applyFont="1" applyFill="1" applyBorder="1" applyAlignment="1" applyProtection="1">
      <alignment horizontal="center" vertical="center"/>
      <protection locked="0"/>
    </xf>
    <xf numFmtId="180" fontId="16" fillId="3" borderId="20" xfId="1" applyNumberFormat="1" applyFont="1" applyFill="1" applyBorder="1" applyAlignment="1" applyProtection="1">
      <alignment horizontal="center" vertical="center"/>
      <protection locked="0"/>
    </xf>
    <xf numFmtId="180" fontId="16" fillId="3" borderId="21" xfId="1" applyNumberFormat="1" applyFont="1" applyFill="1" applyBorder="1" applyAlignment="1" applyProtection="1">
      <alignment horizontal="center" vertical="center"/>
      <protection locked="0"/>
    </xf>
    <xf numFmtId="180" fontId="16" fillId="3" borderId="22" xfId="1" applyNumberFormat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right" vertical="center"/>
    </xf>
    <xf numFmtId="0" fontId="11" fillId="2" borderId="77" xfId="0" applyFont="1" applyFill="1" applyBorder="1" applyAlignment="1">
      <alignment horizontal="right" vertical="center"/>
    </xf>
    <xf numFmtId="43" fontId="12" fillId="3" borderId="2" xfId="1" applyFont="1" applyFill="1" applyBorder="1" applyAlignment="1" applyProtection="1">
      <alignment horizontal="center" vertical="center"/>
    </xf>
    <xf numFmtId="43" fontId="12" fillId="3" borderId="3" xfId="1" applyFont="1" applyFill="1" applyBorder="1" applyAlignment="1" applyProtection="1">
      <alignment horizontal="center" vertical="center"/>
    </xf>
    <xf numFmtId="43" fontId="12" fillId="3" borderId="142" xfId="1" applyFont="1" applyFill="1" applyBorder="1" applyAlignment="1" applyProtection="1">
      <alignment horizontal="center" vertical="center"/>
    </xf>
    <xf numFmtId="43" fontId="12" fillId="3" borderId="8" xfId="1" applyFont="1" applyFill="1" applyBorder="1" applyAlignment="1" applyProtection="1">
      <alignment horizontal="center" vertical="center"/>
    </xf>
    <xf numFmtId="43" fontId="12" fillId="3" borderId="0" xfId="1" applyFont="1" applyFill="1" applyBorder="1" applyAlignment="1" applyProtection="1">
      <alignment horizontal="center" vertical="center"/>
    </xf>
    <xf numFmtId="43" fontId="12" fillId="3" borderId="9" xfId="1" applyFont="1" applyFill="1" applyBorder="1" applyAlignment="1" applyProtection="1">
      <alignment horizontal="center" vertical="center"/>
    </xf>
    <xf numFmtId="43" fontId="12" fillId="3" borderId="20" xfId="1" applyFont="1" applyFill="1" applyBorder="1" applyAlignment="1" applyProtection="1">
      <alignment horizontal="center" vertical="center"/>
    </xf>
    <xf numFmtId="43" fontId="12" fillId="3" borderId="21" xfId="1" applyFont="1" applyFill="1" applyBorder="1" applyAlignment="1" applyProtection="1">
      <alignment horizontal="center" vertical="center"/>
    </xf>
    <xf numFmtId="43" fontId="12" fillId="3" borderId="22" xfId="1" applyFont="1" applyFill="1" applyBorder="1" applyAlignment="1" applyProtection="1">
      <alignment horizontal="center" vertical="center"/>
    </xf>
    <xf numFmtId="43" fontId="12" fillId="0" borderId="2" xfId="1" applyFont="1" applyFill="1" applyBorder="1" applyAlignment="1" applyProtection="1">
      <alignment horizontal="center" vertical="center"/>
    </xf>
    <xf numFmtId="43" fontId="12" fillId="0" borderId="142" xfId="1" applyFont="1" applyFill="1" applyBorder="1" applyAlignment="1" applyProtection="1">
      <alignment horizontal="center" vertical="center"/>
    </xf>
    <xf numFmtId="43" fontId="12" fillId="0" borderId="8" xfId="1" applyFont="1" applyFill="1" applyBorder="1" applyAlignment="1" applyProtection="1">
      <alignment horizontal="center" vertical="center"/>
    </xf>
    <xf numFmtId="43" fontId="12" fillId="0" borderId="9" xfId="1" applyFont="1" applyFill="1" applyBorder="1" applyAlignment="1" applyProtection="1">
      <alignment horizontal="center" vertical="center"/>
    </xf>
    <xf numFmtId="43" fontId="12" fillId="0" borderId="20" xfId="1" applyFont="1" applyFill="1" applyBorder="1" applyAlignment="1" applyProtection="1">
      <alignment horizontal="center" vertical="center"/>
    </xf>
    <xf numFmtId="43" fontId="12" fillId="0" borderId="22" xfId="1" applyFont="1" applyFill="1" applyBorder="1" applyAlignment="1" applyProtection="1">
      <alignment horizontal="center" vertical="center"/>
    </xf>
    <xf numFmtId="43" fontId="18" fillId="2" borderId="72" xfId="1" applyFont="1" applyFill="1" applyBorder="1" applyAlignment="1" applyProtection="1">
      <alignment horizontal="center" vertical="center" wrapText="1"/>
    </xf>
    <xf numFmtId="43" fontId="18" fillId="2" borderId="10" xfId="1" applyFont="1" applyFill="1" applyBorder="1" applyAlignment="1" applyProtection="1">
      <alignment horizontal="center" vertical="center" wrapText="1"/>
    </xf>
    <xf numFmtId="43" fontId="18" fillId="2" borderId="106" xfId="1" applyFont="1" applyFill="1" applyBorder="1" applyAlignment="1" applyProtection="1">
      <alignment horizontal="center" vertical="center" wrapText="1"/>
    </xf>
    <xf numFmtId="166" fontId="18" fillId="2" borderId="72" xfId="0" applyNumberFormat="1" applyFont="1" applyFill="1" applyBorder="1" applyAlignment="1">
      <alignment horizontal="center" vertical="center" wrapText="1"/>
    </xf>
    <xf numFmtId="166" fontId="18" fillId="2" borderId="10" xfId="0" applyNumberFormat="1" applyFont="1" applyFill="1" applyBorder="1" applyAlignment="1">
      <alignment horizontal="center" vertical="center" wrapText="1"/>
    </xf>
    <xf numFmtId="166" fontId="18" fillId="2" borderId="106" xfId="0" applyNumberFormat="1" applyFont="1" applyFill="1" applyBorder="1" applyAlignment="1">
      <alignment horizontal="center" vertical="center" wrapText="1"/>
    </xf>
    <xf numFmtId="166" fontId="19" fillId="5" borderId="13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8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33" xfId="0" applyNumberFormat="1" applyFont="1" applyFill="1" applyBorder="1" applyAlignment="1" applyProtection="1">
      <alignment horizontal="center" vertical="center" wrapText="1"/>
      <protection locked="0"/>
    </xf>
    <xf numFmtId="166" fontId="26" fillId="17" borderId="72" xfId="0" applyNumberFormat="1" applyFont="1" applyFill="1" applyBorder="1" applyAlignment="1">
      <alignment horizontal="center" vertical="center" wrapText="1"/>
    </xf>
    <xf numFmtId="166" fontId="26" fillId="17" borderId="10" xfId="0" applyNumberFormat="1" applyFont="1" applyFill="1" applyBorder="1" applyAlignment="1">
      <alignment horizontal="center" vertical="center" wrapText="1"/>
    </xf>
    <xf numFmtId="166" fontId="26" fillId="17" borderId="106" xfId="0" applyNumberFormat="1" applyFont="1" applyFill="1" applyBorder="1" applyAlignment="1">
      <alignment horizontal="center" vertical="center" wrapText="1"/>
    </xf>
    <xf numFmtId="0" fontId="18" fillId="17" borderId="115" xfId="0" applyFont="1" applyFill="1" applyBorder="1" applyAlignment="1">
      <alignment horizontal="center" vertical="center" wrapText="1"/>
    </xf>
    <xf numFmtId="0" fontId="18" fillId="17" borderId="116" xfId="0" applyFont="1" applyFill="1" applyBorder="1" applyAlignment="1">
      <alignment horizontal="center" vertical="center" wrapText="1"/>
    </xf>
    <xf numFmtId="0" fontId="18" fillId="17" borderId="117" xfId="0" applyFont="1" applyFill="1" applyBorder="1" applyAlignment="1">
      <alignment horizontal="center" vertical="center" wrapText="1"/>
    </xf>
    <xf numFmtId="0" fontId="18" fillId="17" borderId="248" xfId="0" applyFont="1" applyFill="1" applyBorder="1" applyAlignment="1">
      <alignment horizontal="center" vertical="center" wrapText="1"/>
    </xf>
    <xf numFmtId="0" fontId="18" fillId="17" borderId="19" xfId="0" applyFont="1" applyFill="1" applyBorder="1" applyAlignment="1">
      <alignment horizontal="center" vertical="center" wrapText="1"/>
    </xf>
    <xf numFmtId="0" fontId="18" fillId="17" borderId="164" xfId="0" applyFont="1" applyFill="1" applyBorder="1" applyAlignment="1">
      <alignment horizontal="center" vertical="center" wrapText="1"/>
    </xf>
    <xf numFmtId="166" fontId="18" fillId="17" borderId="6" xfId="0" applyNumberFormat="1" applyFont="1" applyFill="1" applyBorder="1" applyAlignment="1">
      <alignment horizontal="center" vertical="center" wrapText="1"/>
    </xf>
    <xf numFmtId="166" fontId="18" fillId="17" borderId="4" xfId="0" applyNumberFormat="1" applyFont="1" applyFill="1" applyBorder="1" applyAlignment="1">
      <alignment horizontal="center" vertical="center" wrapText="1"/>
    </xf>
    <xf numFmtId="9" fontId="14" fillId="5" borderId="50" xfId="2" applyFont="1" applyFill="1" applyBorder="1" applyAlignment="1" applyProtection="1">
      <alignment horizontal="center" vertical="center"/>
      <protection locked="0"/>
    </xf>
    <xf numFmtId="164" fontId="16" fillId="0" borderId="8" xfId="50" applyFont="1" applyFill="1" applyBorder="1" applyAlignment="1" applyProtection="1">
      <alignment horizontal="center" vertical="center"/>
      <protection locked="0"/>
    </xf>
    <xf numFmtId="164" fontId="16" fillId="0" borderId="0" xfId="50" applyFont="1" applyFill="1" applyBorder="1" applyAlignment="1" applyProtection="1">
      <alignment horizontal="center" vertical="center"/>
      <protection locked="0"/>
    </xf>
    <xf numFmtId="164" fontId="16" fillId="0" borderId="9" xfId="50" applyFont="1" applyFill="1" applyBorder="1" applyAlignment="1" applyProtection="1">
      <alignment horizontal="center" vertical="center"/>
      <protection locked="0"/>
    </xf>
    <xf numFmtId="164" fontId="16" fillId="0" borderId="20" xfId="50" applyFont="1" applyFill="1" applyBorder="1" applyAlignment="1" applyProtection="1">
      <alignment horizontal="center" vertical="center"/>
      <protection locked="0"/>
    </xf>
    <xf numFmtId="164" fontId="16" fillId="0" borderId="21" xfId="50" applyFont="1" applyFill="1" applyBorder="1" applyAlignment="1" applyProtection="1">
      <alignment horizontal="center" vertical="center"/>
      <protection locked="0"/>
    </xf>
    <xf numFmtId="164" fontId="16" fillId="0" borderId="22" xfId="50" applyFont="1" applyFill="1" applyBorder="1" applyAlignment="1" applyProtection="1">
      <alignment horizontal="center" vertical="center"/>
      <protection locked="0"/>
    </xf>
    <xf numFmtId="167" fontId="12" fillId="0" borderId="8" xfId="0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0" fontId="11" fillId="17" borderId="61" xfId="0" applyFont="1" applyFill="1" applyBorder="1" applyAlignment="1">
      <alignment horizontal="center" vertical="center" wrapText="1"/>
    </xf>
    <xf numFmtId="180" fontId="29" fillId="0" borderId="162" xfId="0" applyNumberFormat="1" applyFont="1" applyBorder="1" applyAlignment="1">
      <alignment horizontal="center" vertical="center" wrapText="1"/>
    </xf>
    <xf numFmtId="180" fontId="29" fillId="0" borderId="163" xfId="0" applyNumberFormat="1" applyFont="1" applyBorder="1" applyAlignment="1">
      <alignment horizontal="center" vertical="center" wrapText="1"/>
    </xf>
    <xf numFmtId="180" fontId="29" fillId="0" borderId="165" xfId="0" applyNumberFormat="1" applyFont="1" applyBorder="1" applyAlignment="1">
      <alignment horizontal="center" vertical="center" wrapText="1"/>
    </xf>
    <xf numFmtId="43" fontId="29" fillId="0" borderId="167" xfId="0" applyNumberFormat="1" applyFont="1" applyBorder="1" applyAlignment="1">
      <alignment horizontal="center" vertical="center" wrapText="1"/>
    </xf>
    <xf numFmtId="0" fontId="29" fillId="0" borderId="153" xfId="0" applyFont="1" applyBorder="1" applyAlignment="1">
      <alignment horizontal="center" vertical="center" wrapText="1"/>
    </xf>
    <xf numFmtId="0" fontId="29" fillId="0" borderId="155" xfId="0" applyFont="1" applyBorder="1" applyAlignment="1">
      <alignment horizontal="center" vertical="center" wrapText="1"/>
    </xf>
    <xf numFmtId="180" fontId="29" fillId="0" borderId="154" xfId="0" applyNumberFormat="1" applyFont="1" applyBorder="1" applyAlignment="1">
      <alignment horizontal="center" vertical="center" wrapText="1"/>
    </xf>
    <xf numFmtId="180" fontId="29" fillId="0" borderId="152" xfId="0" applyNumberFormat="1" applyFont="1" applyBorder="1" applyAlignment="1">
      <alignment horizontal="center" vertical="center" wrapText="1"/>
    </xf>
    <xf numFmtId="180" fontId="29" fillId="0" borderId="161" xfId="0" applyNumberFormat="1" applyFont="1" applyBorder="1" applyAlignment="1">
      <alignment horizontal="center" vertical="center" wrapText="1"/>
    </xf>
    <xf numFmtId="180" fontId="22" fillId="0" borderId="1" xfId="0" applyNumberFormat="1" applyFont="1" applyBorder="1" applyAlignment="1">
      <alignment horizontal="center" vertical="center" wrapText="1"/>
    </xf>
    <xf numFmtId="180" fontId="22" fillId="0" borderId="6" xfId="0" applyNumberFormat="1" applyFont="1" applyBorder="1" applyAlignment="1">
      <alignment horizontal="center" vertical="center" wrapText="1"/>
    </xf>
    <xf numFmtId="180" fontId="22" fillId="0" borderId="4" xfId="0" applyNumberFormat="1" applyFont="1" applyBorder="1" applyAlignment="1">
      <alignment horizontal="center" vertical="center" wrapText="1"/>
    </xf>
    <xf numFmtId="180" fontId="12" fillId="0" borderId="154" xfId="0" applyNumberFormat="1" applyFont="1" applyBorder="1" applyAlignment="1">
      <alignment vertical="center" wrapText="1"/>
    </xf>
    <xf numFmtId="180" fontId="12" fillId="0" borderId="152" xfId="0" applyNumberFormat="1" applyFont="1" applyBorder="1" applyAlignment="1">
      <alignment vertical="center" wrapText="1"/>
    </xf>
    <xf numFmtId="180" fontId="12" fillId="0" borderId="161" xfId="0" applyNumberFormat="1" applyFont="1" applyBorder="1" applyAlignment="1">
      <alignment vertical="center" wrapText="1"/>
    </xf>
    <xf numFmtId="180" fontId="12" fillId="0" borderId="3" xfId="0" applyNumberFormat="1" applyFont="1" applyBorder="1" applyAlignment="1">
      <alignment vertical="center" wrapText="1"/>
    </xf>
    <xf numFmtId="180" fontId="12" fillId="0" borderId="0" xfId="0" applyNumberFormat="1" applyFont="1" applyAlignment="1">
      <alignment vertical="center" wrapText="1"/>
    </xf>
    <xf numFmtId="180" fontId="12" fillId="0" borderId="21" xfId="0" applyNumberFormat="1" applyFont="1" applyBorder="1" applyAlignment="1">
      <alignment vertical="center" wrapText="1"/>
    </xf>
    <xf numFmtId="167" fontId="22" fillId="0" borderId="1" xfId="0" applyNumberFormat="1" applyFont="1" applyBorder="1" applyAlignment="1">
      <alignment horizontal="center" vertical="center"/>
    </xf>
    <xf numFmtId="167" fontId="22" fillId="0" borderId="6" xfId="0" applyNumberFormat="1" applyFont="1" applyBorder="1" applyAlignment="1">
      <alignment horizontal="center" vertical="center"/>
    </xf>
    <xf numFmtId="167" fontId="22" fillId="0" borderId="4" xfId="0" applyNumberFormat="1" applyFont="1" applyBorder="1" applyAlignment="1">
      <alignment horizontal="center" vertical="center"/>
    </xf>
    <xf numFmtId="180" fontId="29" fillId="0" borderId="1" xfId="0" applyNumberFormat="1" applyFont="1" applyBorder="1" applyAlignment="1">
      <alignment horizontal="center" vertical="center" wrapText="1"/>
    </xf>
    <xf numFmtId="180" fontId="29" fillId="0" borderId="6" xfId="0" applyNumberFormat="1" applyFont="1" applyBorder="1" applyAlignment="1">
      <alignment horizontal="center" vertical="center" wrapText="1"/>
    </xf>
    <xf numFmtId="180" fontId="29" fillId="0" borderId="4" xfId="0" applyNumberFormat="1" applyFont="1" applyBorder="1" applyAlignment="1">
      <alignment horizontal="center" vertical="center" wrapText="1"/>
    </xf>
    <xf numFmtId="180" fontId="29" fillId="0" borderId="157" xfId="0" applyNumberFormat="1" applyFont="1" applyBorder="1" applyAlignment="1">
      <alignment horizontal="center" vertical="center" wrapText="1"/>
    </xf>
    <xf numFmtId="180" fontId="29" fillId="0" borderId="158" xfId="0" applyNumberFormat="1" applyFont="1" applyBorder="1" applyAlignment="1">
      <alignment horizontal="center" vertical="center" wrapText="1"/>
    </xf>
    <xf numFmtId="177" fontId="14" fillId="5" borderId="1" xfId="2" applyNumberFormat="1" applyFont="1" applyFill="1" applyBorder="1" applyAlignment="1" applyProtection="1">
      <alignment horizontal="center" vertical="center"/>
      <protection locked="0"/>
    </xf>
    <xf numFmtId="177" fontId="14" fillId="5" borderId="6" xfId="2" applyNumberFormat="1" applyFont="1" applyFill="1" applyBorder="1" applyAlignment="1" applyProtection="1">
      <alignment horizontal="center" vertical="center"/>
      <protection locked="0"/>
    </xf>
    <xf numFmtId="177" fontId="14" fillId="5" borderId="4" xfId="2" applyNumberFormat="1" applyFont="1" applyFill="1" applyBorder="1" applyAlignment="1" applyProtection="1">
      <alignment horizontal="center" vertical="center"/>
      <protection locked="0"/>
    </xf>
    <xf numFmtId="180" fontId="29" fillId="0" borderId="223" xfId="0" applyNumberFormat="1" applyFont="1" applyBorder="1" applyAlignment="1">
      <alignment horizontal="center" vertical="center" wrapText="1"/>
    </xf>
    <xf numFmtId="180" fontId="29" fillId="0" borderId="224" xfId="0" applyNumberFormat="1" applyFont="1" applyBorder="1" applyAlignment="1">
      <alignment horizontal="center" vertical="center" wrapText="1"/>
    </xf>
    <xf numFmtId="180" fontId="29" fillId="0" borderId="225" xfId="0" applyNumberFormat="1" applyFont="1" applyBorder="1" applyAlignment="1">
      <alignment horizontal="center" vertical="center" wrapText="1"/>
    </xf>
    <xf numFmtId="180" fontId="22" fillId="0" borderId="1" xfId="0" applyNumberFormat="1" applyFont="1" applyBorder="1" applyAlignment="1">
      <alignment vertical="center" wrapText="1"/>
    </xf>
    <xf numFmtId="180" fontId="22" fillId="0" borderId="6" xfId="0" applyNumberFormat="1" applyFont="1" applyBorder="1" applyAlignment="1">
      <alignment vertical="center" wrapText="1"/>
    </xf>
    <xf numFmtId="180" fontId="22" fillId="0" borderId="4" xfId="0" applyNumberFormat="1" applyFont="1" applyBorder="1" applyAlignment="1">
      <alignment vertical="center" wrapText="1"/>
    </xf>
    <xf numFmtId="43" fontId="29" fillId="0" borderId="154" xfId="0" applyNumberFormat="1" applyFont="1" applyBorder="1" applyAlignment="1">
      <alignment horizontal="center" vertical="center" wrapText="1"/>
    </xf>
    <xf numFmtId="43" fontId="29" fillId="0" borderId="152" xfId="0" applyNumberFormat="1" applyFont="1" applyBorder="1" applyAlignment="1">
      <alignment horizontal="center" vertical="center" wrapText="1"/>
    </xf>
    <xf numFmtId="43" fontId="29" fillId="0" borderId="161" xfId="0" applyNumberFormat="1" applyFont="1" applyBorder="1" applyAlignment="1">
      <alignment horizontal="center" vertical="center" wrapText="1"/>
    </xf>
    <xf numFmtId="167" fontId="12" fillId="0" borderId="159" xfId="0" applyNumberFormat="1" applyFont="1" applyBorder="1" applyAlignment="1">
      <alignment horizontal="center" vertical="center"/>
    </xf>
    <xf numFmtId="167" fontId="12" fillId="0" borderId="160" xfId="0" applyNumberFormat="1" applyFont="1" applyBorder="1" applyAlignment="1">
      <alignment horizontal="center" vertical="center"/>
    </xf>
    <xf numFmtId="167" fontId="12" fillId="0" borderId="226" xfId="0" applyNumberFormat="1" applyFont="1" applyBorder="1" applyAlignment="1">
      <alignment horizontal="center" vertical="center"/>
    </xf>
    <xf numFmtId="167" fontId="12" fillId="0" borderId="168" xfId="0" applyNumberFormat="1" applyFont="1" applyBorder="1" applyAlignment="1">
      <alignment horizontal="center" vertical="center"/>
    </xf>
    <xf numFmtId="167" fontId="12" fillId="0" borderId="95" xfId="0" applyNumberFormat="1" applyFont="1" applyBorder="1" applyAlignment="1">
      <alignment horizontal="center" vertical="center"/>
    </xf>
    <xf numFmtId="167" fontId="12" fillId="0" borderId="81" xfId="0" applyNumberFormat="1" applyFont="1" applyBorder="1" applyAlignment="1">
      <alignment horizontal="center" vertical="center"/>
    </xf>
    <xf numFmtId="180" fontId="29" fillId="0" borderId="156" xfId="0" applyNumberFormat="1" applyFont="1" applyBorder="1" applyAlignment="1">
      <alignment horizontal="center" vertical="center" wrapText="1"/>
    </xf>
    <xf numFmtId="0" fontId="21" fillId="0" borderId="153" xfId="0" applyFont="1" applyBorder="1" applyAlignment="1">
      <alignment horizontal="left" vertical="center" wrapText="1"/>
    </xf>
    <xf numFmtId="0" fontId="21" fillId="0" borderId="155" xfId="0" applyFont="1" applyBorder="1" applyAlignment="1">
      <alignment horizontal="left" vertical="center" wrapText="1"/>
    </xf>
    <xf numFmtId="0" fontId="21" fillId="0" borderId="167" xfId="0" applyFont="1" applyBorder="1" applyAlignment="1">
      <alignment horizontal="left" vertical="center" wrapText="1"/>
    </xf>
    <xf numFmtId="0" fontId="29" fillId="0" borderId="167" xfId="0" applyFont="1" applyBorder="1" applyAlignment="1">
      <alignment horizontal="center" vertical="center" wrapText="1"/>
    </xf>
    <xf numFmtId="0" fontId="18" fillId="17" borderId="150" xfId="0" applyFont="1" applyFill="1" applyBorder="1" applyAlignment="1">
      <alignment horizontal="center" vertical="center" wrapText="1"/>
    </xf>
    <xf numFmtId="0" fontId="18" fillId="17" borderId="255" xfId="0" applyFont="1" applyFill="1" applyBorder="1" applyAlignment="1">
      <alignment horizontal="center" vertical="center" wrapText="1"/>
    </xf>
    <xf numFmtId="0" fontId="18" fillId="17" borderId="151" xfId="0" applyFont="1" applyFill="1" applyBorder="1" applyAlignment="1">
      <alignment horizontal="center" vertical="center" wrapText="1"/>
    </xf>
    <xf numFmtId="166" fontId="26" fillId="17" borderId="131" xfId="0" applyNumberFormat="1" applyFont="1" applyFill="1" applyBorder="1" applyAlignment="1">
      <alignment horizontal="center" vertical="center" wrapText="1"/>
    </xf>
    <xf numFmtId="166" fontId="26" fillId="17" borderId="18" xfId="0" applyNumberFormat="1" applyFont="1" applyFill="1" applyBorder="1" applyAlignment="1">
      <alignment horizontal="center" vertical="center" wrapText="1"/>
    </xf>
    <xf numFmtId="166" fontId="26" fillId="17" borderId="133" xfId="0" applyNumberFormat="1" applyFont="1" applyFill="1" applyBorder="1" applyAlignment="1">
      <alignment horizontal="center" vertical="center" wrapText="1"/>
    </xf>
    <xf numFmtId="166" fontId="19" fillId="5" borderId="249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97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250" xfId="0" applyNumberFormat="1" applyFont="1" applyFill="1" applyBorder="1" applyAlignment="1" applyProtection="1">
      <alignment horizontal="center" vertical="center" wrapText="1"/>
      <protection locked="0"/>
    </xf>
    <xf numFmtId="43" fontId="18" fillId="17" borderId="24" xfId="1" applyFont="1" applyFill="1" applyBorder="1" applyAlignment="1" applyProtection="1">
      <alignment horizontal="center" vertical="center" wrapText="1"/>
    </xf>
    <xf numFmtId="43" fontId="18" fillId="17" borderId="114" xfId="1" applyFont="1" applyFill="1" applyBorder="1" applyAlignment="1" applyProtection="1">
      <alignment horizontal="center" vertical="center" wrapText="1"/>
    </xf>
    <xf numFmtId="43" fontId="18" fillId="17" borderId="112" xfId="1" applyFont="1" applyFill="1" applyBorder="1" applyAlignment="1" applyProtection="1">
      <alignment horizontal="center" vertical="center" wrapText="1"/>
    </xf>
    <xf numFmtId="0" fontId="11" fillId="17" borderId="15" xfId="0" applyFont="1" applyFill="1" applyBorder="1" applyAlignment="1">
      <alignment horizontal="right" vertical="center"/>
    </xf>
    <xf numFmtId="0" fontId="11" fillId="17" borderId="16" xfId="0" applyFont="1" applyFill="1" applyBorder="1" applyAlignment="1">
      <alignment horizontal="right" vertical="center"/>
    </xf>
    <xf numFmtId="0" fontId="11" fillId="17" borderId="77" xfId="0" applyFont="1" applyFill="1" applyBorder="1" applyAlignment="1">
      <alignment horizontal="right" vertical="center"/>
    </xf>
    <xf numFmtId="43" fontId="11" fillId="17" borderId="15" xfId="0" applyNumberFormat="1" applyFont="1" applyFill="1" applyBorder="1" applyAlignment="1">
      <alignment horizontal="left" vertical="center" wrapText="1"/>
    </xf>
    <xf numFmtId="43" fontId="11" fillId="17" borderId="77" xfId="0" applyNumberFormat="1" applyFont="1" applyFill="1" applyBorder="1" applyAlignment="1">
      <alignment horizontal="left" vertical="center" wrapText="1"/>
    </xf>
    <xf numFmtId="0" fontId="25" fillId="17" borderId="15" xfId="0" applyFont="1" applyFill="1" applyBorder="1" applyAlignment="1">
      <alignment horizontal="center"/>
    </xf>
    <xf numFmtId="0" fontId="25" fillId="17" borderId="17" xfId="0" applyFont="1" applyFill="1" applyBorder="1" applyAlignment="1">
      <alignment horizontal="center"/>
    </xf>
    <xf numFmtId="0" fontId="32" fillId="17" borderId="272" xfId="0" applyFont="1" applyFill="1" applyBorder="1" applyAlignment="1">
      <alignment horizontal="center"/>
    </xf>
    <xf numFmtId="0" fontId="34" fillId="9" borderId="0" xfId="0" applyFont="1" applyFill="1" applyAlignment="1">
      <alignment horizontal="left" vertical="center" wrapText="1"/>
    </xf>
    <xf numFmtId="0" fontId="32" fillId="17" borderId="0" xfId="0" applyFont="1" applyFill="1" applyAlignment="1">
      <alignment horizontal="center"/>
    </xf>
    <xf numFmtId="0" fontId="35" fillId="10" borderId="175" xfId="0" applyFont="1" applyFill="1" applyBorder="1" applyAlignment="1">
      <alignment horizontal="center" vertical="center" wrapText="1"/>
    </xf>
    <xf numFmtId="164" fontId="14" fillId="0" borderId="1" xfId="50" applyFont="1" applyFill="1" applyBorder="1" applyAlignment="1" applyProtection="1">
      <alignment horizontal="center" vertical="center"/>
      <protection locked="0"/>
    </xf>
    <xf numFmtId="164" fontId="14" fillId="0" borderId="6" xfId="50" applyFont="1" applyFill="1" applyBorder="1" applyAlignment="1" applyProtection="1">
      <alignment horizontal="center" vertical="center"/>
      <protection locked="0"/>
    </xf>
    <xf numFmtId="164" fontId="14" fillId="0" borderId="4" xfId="50" applyFont="1" applyFill="1" applyBorder="1" applyAlignment="1" applyProtection="1">
      <alignment horizontal="center" vertical="center"/>
      <protection locked="0"/>
    </xf>
    <xf numFmtId="164" fontId="14" fillId="5" borderId="29" xfId="50" applyFont="1" applyFill="1" applyBorder="1" applyAlignment="1" applyProtection="1">
      <alignment horizontal="center" vertical="center"/>
      <protection locked="0"/>
    </xf>
    <xf numFmtId="164" fontId="14" fillId="5" borderId="30" xfId="50" applyFont="1" applyFill="1" applyBorder="1" applyAlignment="1" applyProtection="1">
      <alignment horizontal="center" vertical="center"/>
      <protection locked="0"/>
    </xf>
    <xf numFmtId="164" fontId="14" fillId="5" borderId="31" xfId="50" applyFont="1" applyFill="1" applyBorder="1" applyAlignment="1" applyProtection="1">
      <alignment horizontal="center" vertical="center"/>
      <protection locked="0"/>
    </xf>
    <xf numFmtId="164" fontId="14" fillId="5" borderId="1" xfId="50" applyFont="1" applyFill="1" applyBorder="1" applyAlignment="1" applyProtection="1">
      <alignment horizontal="center" vertical="center"/>
      <protection locked="0"/>
    </xf>
    <xf numFmtId="164" fontId="14" fillId="5" borderId="6" xfId="50" applyFont="1" applyFill="1" applyBorder="1" applyAlignment="1" applyProtection="1">
      <alignment horizontal="center" vertical="center"/>
      <protection locked="0"/>
    </xf>
    <xf numFmtId="164" fontId="14" fillId="5" borderId="4" xfId="50" applyFont="1" applyFill="1" applyBorder="1" applyAlignment="1" applyProtection="1">
      <alignment horizontal="center" vertical="center"/>
      <protection locked="0"/>
    </xf>
    <xf numFmtId="164" fontId="14" fillId="3" borderId="1" xfId="50" applyFont="1" applyFill="1" applyBorder="1" applyAlignment="1" applyProtection="1">
      <alignment horizontal="center" vertical="center"/>
      <protection locked="0"/>
    </xf>
    <xf numFmtId="164" fontId="14" fillId="3" borderId="6" xfId="50" applyFont="1" applyFill="1" applyBorder="1" applyAlignment="1" applyProtection="1">
      <alignment horizontal="center" vertical="center"/>
      <protection locked="0"/>
    </xf>
    <xf numFmtId="164" fontId="14" fillId="3" borderId="4" xfId="50" applyFont="1" applyFill="1" applyBorder="1" applyAlignment="1" applyProtection="1">
      <alignment horizontal="center" vertical="center"/>
      <protection locked="0"/>
    </xf>
    <xf numFmtId="10" fontId="12" fillId="0" borderId="1" xfId="2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10" fontId="12" fillId="0" borderId="1" xfId="2" applyNumberFormat="1" applyFont="1" applyBorder="1" applyAlignment="1" applyProtection="1">
      <alignment horizontal="right" vertical="center"/>
    </xf>
    <xf numFmtId="0" fontId="25" fillId="0" borderId="6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164" fontId="12" fillId="0" borderId="266" xfId="0" applyNumberFormat="1" applyFont="1" applyBorder="1" applyAlignment="1">
      <alignment vertical="center"/>
    </xf>
    <xf numFmtId="0" fontId="25" fillId="0" borderId="267" xfId="0" applyFont="1" applyBorder="1" applyAlignment="1">
      <alignment vertical="center"/>
    </xf>
    <xf numFmtId="0" fontId="25" fillId="0" borderId="268" xfId="0" applyFont="1" applyBorder="1" applyAlignment="1">
      <alignment vertical="center"/>
    </xf>
    <xf numFmtId="0" fontId="21" fillId="0" borderId="64" xfId="0" applyFont="1" applyBorder="1" applyAlignment="1">
      <alignment horizontal="right" vertical="center" wrapText="1"/>
    </xf>
    <xf numFmtId="0" fontId="21" fillId="0" borderId="69" xfId="0" applyFont="1" applyBorder="1" applyAlignment="1">
      <alignment horizontal="right" vertical="center" wrapText="1"/>
    </xf>
    <xf numFmtId="0" fontId="21" fillId="0" borderId="64" xfId="0" applyFont="1" applyBorder="1" applyAlignment="1">
      <alignment horizontal="right" vertical="center"/>
    </xf>
    <xf numFmtId="0" fontId="21" fillId="0" borderId="67" xfId="0" applyFont="1" applyBorder="1" applyAlignment="1">
      <alignment horizontal="right" vertical="center"/>
    </xf>
    <xf numFmtId="0" fontId="21" fillId="0" borderId="69" xfId="0" applyFont="1" applyBorder="1" applyAlignment="1">
      <alignment horizontal="right" vertical="center"/>
    </xf>
    <xf numFmtId="0" fontId="21" fillId="0" borderId="67" xfId="0" applyFont="1" applyBorder="1" applyAlignment="1">
      <alignment horizontal="right" vertical="center" wrapText="1"/>
    </xf>
    <xf numFmtId="0" fontId="42" fillId="18" borderId="2" xfId="0" applyFont="1" applyFill="1" applyBorder="1" applyAlignment="1">
      <alignment horizontal="left" vertical="center"/>
    </xf>
    <xf numFmtId="0" fontId="42" fillId="18" borderId="3" xfId="0" applyFont="1" applyFill="1" applyBorder="1" applyAlignment="1">
      <alignment horizontal="left" vertical="center"/>
    </xf>
    <xf numFmtId="0" fontId="42" fillId="18" borderId="20" xfId="0" applyFont="1" applyFill="1" applyBorder="1" applyAlignment="1">
      <alignment horizontal="left" vertical="center"/>
    </xf>
    <xf numFmtId="0" fontId="42" fillId="18" borderId="21" xfId="0" applyFont="1" applyFill="1" applyBorder="1" applyAlignment="1">
      <alignment horizontal="left" vertical="center"/>
    </xf>
    <xf numFmtId="0" fontId="10" fillId="0" borderId="188" xfId="0" applyFont="1" applyBorder="1" applyAlignment="1">
      <alignment horizontal="right" vertical="center"/>
    </xf>
    <xf numFmtId="0" fontId="10" fillId="0" borderId="189" xfId="0" applyFont="1" applyBorder="1" applyAlignment="1">
      <alignment horizontal="right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0" fontId="12" fillId="8" borderId="1" xfId="2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10" fontId="12" fillId="8" borderId="4" xfId="2" applyNumberFormat="1" applyFont="1" applyFill="1" applyBorder="1" applyAlignment="1">
      <alignment horizontal="center" vertical="center"/>
    </xf>
    <xf numFmtId="10" fontId="12" fillId="0" borderId="269" xfId="2" applyNumberFormat="1" applyFont="1" applyBorder="1" applyAlignment="1">
      <alignment vertical="center"/>
    </xf>
    <xf numFmtId="0" fontId="25" fillId="0" borderId="270" xfId="0" applyFont="1" applyBorder="1" applyAlignment="1">
      <alignment vertical="center"/>
    </xf>
    <xf numFmtId="0" fontId="25" fillId="0" borderId="271" xfId="0" applyFont="1" applyBorder="1" applyAlignment="1">
      <alignment vertical="center"/>
    </xf>
    <xf numFmtId="10" fontId="12" fillId="0" borderId="4" xfId="2" applyNumberFormat="1" applyFont="1" applyBorder="1" applyAlignment="1">
      <alignment vertical="center"/>
    </xf>
    <xf numFmtId="0" fontId="42" fillId="17" borderId="15" xfId="0" applyFont="1" applyFill="1" applyBorder="1" applyAlignment="1">
      <alignment horizontal="left" vertical="center"/>
    </xf>
    <xf numFmtId="0" fontId="42" fillId="17" borderId="16" xfId="0" applyFont="1" applyFill="1" applyBorder="1" applyAlignment="1">
      <alignment horizontal="left" vertical="center"/>
    </xf>
    <xf numFmtId="10" fontId="12" fillId="8" borderId="1" xfId="2" applyNumberFormat="1" applyFont="1" applyFill="1" applyBorder="1" applyAlignment="1" applyProtection="1">
      <alignment horizontal="center" vertical="center"/>
    </xf>
    <xf numFmtId="0" fontId="25" fillId="8" borderId="6" xfId="0" applyFont="1" applyFill="1" applyBorder="1" applyAlignment="1">
      <alignment horizontal="center" vertical="center"/>
    </xf>
  </cellXfs>
  <cellStyles count="52">
    <cellStyle name="Collegamento ipertestuale 2" xfId="11" xr:uid="{00000000-0005-0000-0000-000000000000}"/>
    <cellStyle name="Euro" xfId="3" xr:uid="{00000000-0005-0000-0000-000001000000}"/>
    <cellStyle name="Euro 2" xfId="9" xr:uid="{00000000-0005-0000-0000-000002000000}"/>
    <cellStyle name="Euro 3" xfId="12" xr:uid="{00000000-0005-0000-0000-000003000000}"/>
    <cellStyle name="Euro 4" xfId="13" xr:uid="{00000000-0005-0000-0000-000004000000}"/>
    <cellStyle name="Euro 4 2" xfId="14" xr:uid="{00000000-0005-0000-0000-000005000000}"/>
    <cellStyle name="Euro 5" xfId="15" xr:uid="{00000000-0005-0000-0000-000006000000}"/>
    <cellStyle name="Excel Built-in Normal" xfId="4" xr:uid="{00000000-0005-0000-0000-000007000000}"/>
    <cellStyle name="Migliaia" xfId="1" builtinId="3"/>
    <cellStyle name="Migliaia (0)_analisi economica pulizie didattica  lotti defin " xfId="16" xr:uid="{00000000-0005-0000-0000-000009000000}"/>
    <cellStyle name="Migliaia 2" xfId="5" xr:uid="{00000000-0005-0000-0000-00000A000000}"/>
    <cellStyle name="Migliaia 2 2" xfId="17" xr:uid="{00000000-0005-0000-0000-00000B000000}"/>
    <cellStyle name="Migliaia 3" xfId="18" xr:uid="{00000000-0005-0000-0000-00000C000000}"/>
    <cellStyle name="Migliaia 4" xfId="19" xr:uid="{00000000-0005-0000-0000-00000D000000}"/>
    <cellStyle name="Migliaia 4 2" xfId="20" xr:uid="{00000000-0005-0000-0000-00000E000000}"/>
    <cellStyle name="Migliaia 5" xfId="21" xr:uid="{00000000-0005-0000-0000-00000F000000}"/>
    <cellStyle name="Migliaia 6" xfId="22" xr:uid="{00000000-0005-0000-0000-000010000000}"/>
    <cellStyle name="Normale" xfId="0" builtinId="0"/>
    <cellStyle name="Normale 10" xfId="23" xr:uid="{00000000-0005-0000-0000-000012000000}"/>
    <cellStyle name="Normale 11" xfId="24" xr:uid="{00000000-0005-0000-0000-000013000000}"/>
    <cellStyle name="Normale 12" xfId="25" xr:uid="{00000000-0005-0000-0000-000014000000}"/>
    <cellStyle name="Normale 13" xfId="26" xr:uid="{00000000-0005-0000-0000-000015000000}"/>
    <cellStyle name="Normale 2" xfId="6" xr:uid="{00000000-0005-0000-0000-000016000000}"/>
    <cellStyle name="Normale 2 2" xfId="7" xr:uid="{00000000-0005-0000-0000-000017000000}"/>
    <cellStyle name="Normale 2 3" xfId="27" xr:uid="{00000000-0005-0000-0000-000018000000}"/>
    <cellStyle name="Normale 3" xfId="28" xr:uid="{00000000-0005-0000-0000-000019000000}"/>
    <cellStyle name="Normale 4" xfId="29" xr:uid="{00000000-0005-0000-0000-00001A000000}"/>
    <cellStyle name="Normale 5" xfId="30" xr:uid="{00000000-0005-0000-0000-00001B000000}"/>
    <cellStyle name="Normale 6" xfId="31" xr:uid="{00000000-0005-0000-0000-00001C000000}"/>
    <cellStyle name="Normale 6 2" xfId="32" xr:uid="{00000000-0005-0000-0000-00001D000000}"/>
    <cellStyle name="Normale 6 3" xfId="33" xr:uid="{00000000-0005-0000-0000-00001E000000}"/>
    <cellStyle name="Normale 7" xfId="34" xr:uid="{00000000-0005-0000-0000-00001F000000}"/>
    <cellStyle name="Normale 8" xfId="35" xr:uid="{00000000-0005-0000-0000-000020000000}"/>
    <cellStyle name="Normale 9" xfId="36" xr:uid="{00000000-0005-0000-0000-000021000000}"/>
    <cellStyle name="Percentuale" xfId="2" builtinId="5"/>
    <cellStyle name="Percentuale 2" xfId="10" xr:uid="{00000000-0005-0000-0000-000023000000}"/>
    <cellStyle name="Percentuale 2 2" xfId="37" xr:uid="{00000000-0005-0000-0000-000024000000}"/>
    <cellStyle name="Percentuale 3" xfId="38" xr:uid="{00000000-0005-0000-0000-000025000000}"/>
    <cellStyle name="Percentuale 4" xfId="39" xr:uid="{00000000-0005-0000-0000-000026000000}"/>
    <cellStyle name="Percentuale 4 2" xfId="40" xr:uid="{00000000-0005-0000-0000-000027000000}"/>
    <cellStyle name="Percentuale 5" xfId="41" xr:uid="{00000000-0005-0000-0000-000028000000}"/>
    <cellStyle name="T_fiancata" xfId="8" xr:uid="{00000000-0005-0000-0000-000029000000}"/>
    <cellStyle name="Valuta" xfId="50" builtinId="4"/>
    <cellStyle name="Valuta (0)_analisi economica pulizie didattica  lotti defin " xfId="42" xr:uid="{00000000-0005-0000-0000-00002B000000}"/>
    <cellStyle name="Valuta 2" xfId="43" xr:uid="{00000000-0005-0000-0000-00002C000000}"/>
    <cellStyle name="Valuta 2 2" xfId="44" xr:uid="{00000000-0005-0000-0000-00002D000000}"/>
    <cellStyle name="Valuta 3" xfId="45" xr:uid="{00000000-0005-0000-0000-00002E000000}"/>
    <cellStyle name="Valuta 4" xfId="46" xr:uid="{00000000-0005-0000-0000-00002F000000}"/>
    <cellStyle name="Valuta 5" xfId="47" xr:uid="{00000000-0005-0000-0000-000030000000}"/>
    <cellStyle name="Valuta 6" xfId="48" xr:uid="{00000000-0005-0000-0000-000031000000}"/>
    <cellStyle name="Valuta 7" xfId="51" xr:uid="{EF09225F-F8B2-4622-B707-9CE3040FC653}"/>
    <cellStyle name="Virgola 2" xfId="49" xr:uid="{00000000-0005-0000-0000-000032000000}"/>
  </cellStyles>
  <dxfs count="0"/>
  <tableStyles count="0" defaultTableStyle="TableStyleMedium2" defaultPivotStyle="PivotStyleLight16"/>
  <colors>
    <mruColors>
      <color rgb="FF0077D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6</xdr:row>
      <xdr:rowOff>0</xdr:rowOff>
    </xdr:from>
    <xdr:to>
      <xdr:col>12</xdr:col>
      <xdr:colOff>142874</xdr:colOff>
      <xdr:row>14</xdr:row>
      <xdr:rowOff>64770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57299" y="1085850"/>
          <a:ext cx="6429375" cy="151257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 i="1"/>
            <a:t>GARA A PROCEDURA APERTA PER LA CONCLUSIONE DI UN ACCORDO QUADRO AVENTE AD OGGETTO I SERVIZI DI FACILITY MANAGEMENT DA ESEGUIRSI NEGLI IMMOBILI IN USO A QUALSIASI TITOLO ALLE FORZE DI DIFESA E DI SICUREZZA – EDIZIONE 1</a:t>
          </a:r>
          <a:r>
            <a:rPr lang="it-IT" sz="1400" b="1" i="1" baseline="0"/>
            <a:t> -</a:t>
          </a:r>
          <a:r>
            <a:rPr lang="it-IT" sz="1400" b="1" i="1"/>
            <a:t> ID 2791</a:t>
          </a:r>
        </a:p>
        <a:p>
          <a:endParaRPr lang="it-IT" sz="1400" b="1" i="1">
            <a:solidFill>
              <a:srgbClr val="FF0000"/>
            </a:solidFill>
          </a:endParaRPr>
        </a:p>
        <a:p>
          <a:r>
            <a:rPr lang="it-IT" sz="1400" b="1" i="1">
              <a:solidFill>
                <a:sysClr val="windowText" lastClr="000000"/>
              </a:solidFill>
            </a:rPr>
            <a:t>Allegato 7 bis al Capitolato d'Oneri - Schema di conto economico di commessa_NEW </a:t>
          </a:r>
        </a:p>
      </xdr:txBody>
    </xdr:sp>
    <xdr:clientData/>
  </xdr:twoCellAnchor>
  <xdr:twoCellAnchor editAs="oneCell">
    <xdr:from>
      <xdr:col>2</xdr:col>
      <xdr:colOff>142875</xdr:colOff>
      <xdr:row>3</xdr:row>
      <xdr:rowOff>9525</xdr:rowOff>
    </xdr:from>
    <xdr:to>
      <xdr:col>4</xdr:col>
      <xdr:colOff>78740</xdr:colOff>
      <xdr:row>4</xdr:row>
      <xdr:rowOff>133350</xdr:rowOff>
    </xdr:to>
    <xdr:pic>
      <xdr:nvPicPr>
        <xdr:cNvPr id="4" name="Immagine 3" descr="Immagine che contiene Elementi grafici, Carattere, grafica, logo&#10;&#10;Descrizione generata automaticamente">
          <a:extLst>
            <a:ext uri="{FF2B5EF4-FFF2-40B4-BE49-F238E27FC236}">
              <a16:creationId xmlns:a16="http://schemas.microsoft.com/office/drawing/2014/main" id="{317B24F4-E145-0CA5-9A6C-E80114BC8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552450"/>
          <a:ext cx="1212215" cy="304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ssandro.grilli/Desktop/Pubblicazioni/Consip/AQ%20PULIZIA/documentazione%20di%20gara/documentazione%20di%20gara%20LAST/PUBBLICAZIONE%2014_03_2019/FINALE/Consip/INIZIATIVE%20AREA%20SERVIZI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Convenzione"/>
      <sheetName val="Report Atti Aggiuntivi"/>
      <sheetName val="Foglio1"/>
      <sheetName val="Anagrafica"/>
      <sheetName val="Legenda"/>
    </sheetNames>
    <sheetDataSet>
      <sheetData sheetId="0"/>
      <sheetData sheetId="1"/>
      <sheetData sheetId="2">
        <row r="1">
          <cell r="D1" t="str">
            <v>MIUR</v>
          </cell>
        </row>
        <row r="2">
          <cell r="D2" t="str">
            <v>COMUNE</v>
          </cell>
        </row>
        <row r="3">
          <cell r="D3" t="str">
            <v>PROVINCIA</v>
          </cell>
        </row>
        <row r="4">
          <cell r="D4" t="str">
            <v>ALTRO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"/>
  <sheetViews>
    <sheetView showGridLines="0" tabSelected="1" zoomScaleNormal="100" workbookViewId="0">
      <selection activeCell="C28" sqref="C28"/>
    </sheetView>
  </sheetViews>
  <sheetFormatPr defaultColWidth="9.21875"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3"/>
  <dimension ref="B1:AE25"/>
  <sheetViews>
    <sheetView zoomScaleNormal="100" workbookViewId="0">
      <selection activeCell="L17" sqref="L17:L22"/>
    </sheetView>
  </sheetViews>
  <sheetFormatPr defaultColWidth="9.21875" defaultRowHeight="10.199999999999999" x14ac:dyDescent="0.2"/>
  <cols>
    <col min="1" max="1" width="1.77734375" style="23" customWidth="1"/>
    <col min="2" max="2" width="8.77734375" style="23" customWidth="1"/>
    <col min="3" max="3" width="23.77734375" style="23" customWidth="1"/>
    <col min="4" max="4" width="14.44140625" style="23" bestFit="1" customWidth="1"/>
    <col min="5" max="7" width="8.6640625" style="23" bestFit="1" customWidth="1"/>
    <col min="8" max="8" width="19.5546875" style="23" customWidth="1"/>
    <col min="9" max="11" width="12.5546875" style="23" bestFit="1" customWidth="1"/>
    <col min="12" max="13" width="6.77734375" style="23" bestFit="1" customWidth="1"/>
    <col min="14" max="16" width="17" style="23" customWidth="1"/>
    <col min="17" max="17" width="10.77734375" style="23" customWidth="1"/>
    <col min="18" max="18" width="12" style="23" bestFit="1" customWidth="1"/>
    <col min="19" max="20" width="13.5546875" style="23" customWidth="1"/>
    <col min="21" max="21" width="13.77734375" style="23" customWidth="1"/>
    <col min="22" max="25" width="15.21875" style="23" customWidth="1"/>
    <col min="26" max="26" width="11.21875" style="23" customWidth="1"/>
    <col min="27" max="27" width="13.77734375" style="23" customWidth="1"/>
    <col min="28" max="28" width="13.77734375" style="23" bestFit="1" customWidth="1"/>
    <col min="29" max="29" width="13.77734375" style="23" customWidth="1"/>
    <col min="30" max="30" width="12.21875" style="23" customWidth="1"/>
    <col min="31" max="31" width="13.5546875" style="23" bestFit="1" customWidth="1"/>
    <col min="32" max="16384" width="9.21875" style="23"/>
  </cols>
  <sheetData>
    <row r="1" spans="2:31" s="43" customFormat="1" ht="25.5" customHeight="1" thickBot="1" x14ac:dyDescent="0.35">
      <c r="B1" s="38" t="s">
        <v>43</v>
      </c>
      <c r="C1" s="256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2:31" ht="63.75" customHeight="1" thickBot="1" x14ac:dyDescent="0.25">
      <c r="B2" s="44" t="s">
        <v>301</v>
      </c>
      <c r="C2" s="277" t="s">
        <v>5</v>
      </c>
      <c r="D2" s="45" t="s">
        <v>51</v>
      </c>
      <c r="E2" s="47" t="s">
        <v>966</v>
      </c>
      <c r="F2" s="47" t="s">
        <v>967</v>
      </c>
      <c r="G2" s="47" t="s">
        <v>968</v>
      </c>
      <c r="H2" s="278" t="s">
        <v>59</v>
      </c>
      <c r="I2" s="52" t="s">
        <v>1334</v>
      </c>
      <c r="J2" s="52" t="s">
        <v>1335</v>
      </c>
      <c r="K2" s="52" t="s">
        <v>1336</v>
      </c>
      <c r="L2" s="49" t="s">
        <v>46</v>
      </c>
      <c r="M2" s="154" t="s">
        <v>503</v>
      </c>
      <c r="N2" s="154" t="s">
        <v>1337</v>
      </c>
      <c r="O2" s="154" t="s">
        <v>1338</v>
      </c>
      <c r="P2" s="154" t="s">
        <v>1339</v>
      </c>
      <c r="Q2" s="57" t="s">
        <v>17</v>
      </c>
      <c r="R2" s="51" t="s">
        <v>7</v>
      </c>
      <c r="S2" s="53" t="s">
        <v>14</v>
      </c>
      <c r="T2" s="53" t="s">
        <v>969</v>
      </c>
      <c r="U2" s="54" t="s">
        <v>992</v>
      </c>
      <c r="V2" s="55" t="s">
        <v>54</v>
      </c>
      <c r="W2" s="55" t="s">
        <v>244</v>
      </c>
      <c r="X2" s="55" t="s">
        <v>245</v>
      </c>
      <c r="Y2" s="55" t="s">
        <v>246</v>
      </c>
      <c r="Z2" s="56" t="s">
        <v>268</v>
      </c>
      <c r="AA2" s="57" t="s">
        <v>55</v>
      </c>
      <c r="AB2" s="51" t="s">
        <v>58</v>
      </c>
      <c r="AC2" s="53" t="s">
        <v>57</v>
      </c>
      <c r="AD2" s="50" t="s">
        <v>9</v>
      </c>
      <c r="AE2" s="53" t="s">
        <v>10</v>
      </c>
    </row>
    <row r="3" spans="2:31" ht="31.95" customHeight="1" thickBot="1" x14ac:dyDescent="0.25">
      <c r="B3" s="257" t="s">
        <v>945</v>
      </c>
      <c r="C3" s="258" t="s">
        <v>918</v>
      </c>
      <c r="D3" s="259" t="s">
        <v>52</v>
      </c>
      <c r="E3" s="770"/>
      <c r="F3" s="770"/>
      <c r="G3" s="770"/>
      <c r="H3" s="260">
        <f>IFERROR(SUM(E3:G3)/SUM($E$3:$G$23),0)</f>
        <v>0</v>
      </c>
      <c r="I3" s="261">
        <v>2.548</v>
      </c>
      <c r="J3" s="261">
        <v>1.2450000000000001</v>
      </c>
      <c r="K3" s="261">
        <v>0.82499999999999996</v>
      </c>
      <c r="L3" s="821"/>
      <c r="M3" s="824" t="s">
        <v>939</v>
      </c>
      <c r="N3" s="264">
        <f>ROUND(I3*(1-$L3),3)</f>
        <v>2.548</v>
      </c>
      <c r="O3" s="264">
        <f t="shared" ref="O3:P3" si="0">ROUND(J3*(1-$L3),3)</f>
        <v>1.2450000000000001</v>
      </c>
      <c r="P3" s="264">
        <f t="shared" si="0"/>
        <v>0.82499999999999996</v>
      </c>
      <c r="Q3" s="265">
        <f>N3*E3+O3*F3+P3*G3</f>
        <v>0</v>
      </c>
      <c r="R3" s="266">
        <f t="shared" ref="R3:R7" si="1">Q3*12</f>
        <v>0</v>
      </c>
      <c r="S3" s="267">
        <f>R3*3.5</f>
        <v>0</v>
      </c>
      <c r="T3" s="268">
        <f>(I3*E3+J3*F3+K3*G3)*12*3.5</f>
        <v>0</v>
      </c>
      <c r="U3" s="767"/>
      <c r="V3" s="768"/>
      <c r="W3" s="768"/>
      <c r="X3" s="768"/>
      <c r="Y3" s="768"/>
      <c r="Z3" s="769"/>
      <c r="AA3" s="269">
        <f>IFERROR(IF(SUM(E3:G3)&gt;0,SUM(E3:G3)/U3,0),"resa mancante")</f>
        <v>0</v>
      </c>
      <c r="AB3" s="270">
        <f>IFERROR(AA3*12,"resa mancante")</f>
        <v>0</v>
      </c>
      <c r="AC3" s="271">
        <f>IFERROR(AB3*3.5,"resa mancante")</f>
        <v>0</v>
      </c>
      <c r="AD3" s="272">
        <f>IFERROR(Z3*AB3,0)</f>
        <v>0</v>
      </c>
      <c r="AE3" s="273">
        <f>AD3*3.5</f>
        <v>0</v>
      </c>
    </row>
    <row r="4" spans="2:31" ht="31.95" customHeight="1" thickBot="1" x14ac:dyDescent="0.25">
      <c r="B4" s="257" t="s">
        <v>946</v>
      </c>
      <c r="C4" s="258" t="s">
        <v>919</v>
      </c>
      <c r="D4" s="259" t="s">
        <v>52</v>
      </c>
      <c r="E4" s="770"/>
      <c r="F4" s="770"/>
      <c r="G4" s="770"/>
      <c r="H4" s="260">
        <f t="shared" ref="H4:H23" si="2">IFERROR(SUM(E4:G4)/SUM($E$3:$G$23),0)</f>
        <v>0</v>
      </c>
      <c r="I4" s="261">
        <v>2.1459999999999999</v>
      </c>
      <c r="J4" s="261">
        <v>1.24</v>
      </c>
      <c r="K4" s="261">
        <v>0.46400000000000002</v>
      </c>
      <c r="L4" s="823"/>
      <c r="M4" s="826"/>
      <c r="N4" s="264">
        <f>ROUND(I4*(1-$L3),3)</f>
        <v>2.1459999999999999</v>
      </c>
      <c r="O4" s="264">
        <f t="shared" ref="O4:P4" si="3">ROUND(J4*(1-$L3),3)</f>
        <v>1.24</v>
      </c>
      <c r="P4" s="264">
        <f t="shared" si="3"/>
        <v>0.46400000000000002</v>
      </c>
      <c r="Q4" s="265">
        <f t="shared" ref="Q4:Q23" si="4">N4*E4+O4*F4+P4*G4</f>
        <v>0</v>
      </c>
      <c r="R4" s="266">
        <f t="shared" si="1"/>
        <v>0</v>
      </c>
      <c r="S4" s="267">
        <f t="shared" ref="S4:S23" si="5">R4*3.5</f>
        <v>0</v>
      </c>
      <c r="T4" s="268">
        <f t="shared" ref="T4:T23" si="6">(I4*E4+J4*F4+K4*G4)*12*3.5</f>
        <v>0</v>
      </c>
      <c r="U4" s="767"/>
      <c r="V4" s="768"/>
      <c r="W4" s="768"/>
      <c r="X4" s="768"/>
      <c r="Y4" s="768"/>
      <c r="Z4" s="769"/>
      <c r="AA4" s="274">
        <f t="shared" ref="AA4:AA23" si="7">IFERROR(IF(SUM(E4:G4)&gt;0,SUM(E4:G4)/U4,0),"resa mancante")</f>
        <v>0</v>
      </c>
      <c r="AB4" s="275">
        <f t="shared" ref="AB4:AB23" si="8">IFERROR(AA4*12,"resa mancante")</f>
        <v>0</v>
      </c>
      <c r="AC4" s="276">
        <f t="shared" ref="AC4:AC23" si="9">IFERROR(AB4*3.5,"resa mancante")</f>
        <v>0</v>
      </c>
      <c r="AD4" s="272">
        <f t="shared" ref="AD4:AD23" si="10">IFERROR(Z4*AB4,0)</f>
        <v>0</v>
      </c>
      <c r="AE4" s="273">
        <f t="shared" ref="AE4:AE23" si="11">AD4*3.5</f>
        <v>0</v>
      </c>
    </row>
    <row r="5" spans="2:31" ht="31.95" customHeight="1" thickBot="1" x14ac:dyDescent="0.25">
      <c r="B5" s="257" t="s">
        <v>947</v>
      </c>
      <c r="C5" s="258" t="s">
        <v>920</v>
      </c>
      <c r="D5" s="259" t="s">
        <v>52</v>
      </c>
      <c r="E5" s="770"/>
      <c r="F5" s="770"/>
      <c r="G5" s="770"/>
      <c r="H5" s="260">
        <f t="shared" si="2"/>
        <v>0</v>
      </c>
      <c r="I5" s="261">
        <v>1.4630000000000001</v>
      </c>
      <c r="J5" s="261">
        <v>0.749</v>
      </c>
      <c r="K5" s="261">
        <v>0.45600000000000002</v>
      </c>
      <c r="L5" s="262"/>
      <c r="M5" s="263" t="s">
        <v>940</v>
      </c>
      <c r="N5" s="264">
        <f t="shared" ref="N5:N23" si="12">ROUND(I5*(1-$L5),3)</f>
        <v>1.4630000000000001</v>
      </c>
      <c r="O5" s="264">
        <f t="shared" ref="O5:O23" si="13">ROUND(J5*(1-$L5),3)</f>
        <v>0.749</v>
      </c>
      <c r="P5" s="264">
        <f t="shared" ref="P5:P23" si="14">ROUND(K5*(1-$L5),3)</f>
        <v>0.45600000000000002</v>
      </c>
      <c r="Q5" s="265">
        <f t="shared" si="4"/>
        <v>0</v>
      </c>
      <c r="R5" s="266">
        <f t="shared" si="1"/>
        <v>0</v>
      </c>
      <c r="S5" s="267">
        <f t="shared" si="5"/>
        <v>0</v>
      </c>
      <c r="T5" s="268">
        <f t="shared" si="6"/>
        <v>0</v>
      </c>
      <c r="U5" s="767"/>
      <c r="V5" s="768"/>
      <c r="W5" s="768"/>
      <c r="X5" s="768"/>
      <c r="Y5" s="768"/>
      <c r="Z5" s="769"/>
      <c r="AA5" s="274">
        <f t="shared" si="7"/>
        <v>0</v>
      </c>
      <c r="AB5" s="275">
        <f t="shared" si="8"/>
        <v>0</v>
      </c>
      <c r="AC5" s="276">
        <f t="shared" si="9"/>
        <v>0</v>
      </c>
      <c r="AD5" s="272">
        <f t="shared" si="10"/>
        <v>0</v>
      </c>
      <c r="AE5" s="273">
        <f t="shared" si="11"/>
        <v>0</v>
      </c>
    </row>
    <row r="6" spans="2:31" ht="31.95" customHeight="1" thickBot="1" x14ac:dyDescent="0.25">
      <c r="B6" s="257" t="s">
        <v>948</v>
      </c>
      <c r="C6" s="258" t="s">
        <v>921</v>
      </c>
      <c r="D6" s="259" t="s">
        <v>52</v>
      </c>
      <c r="E6" s="770"/>
      <c r="F6" s="770"/>
      <c r="G6" s="770"/>
      <c r="H6" s="260">
        <f t="shared" si="2"/>
        <v>0</v>
      </c>
      <c r="I6" s="261">
        <v>6.9980000000000002</v>
      </c>
      <c r="J6" s="261">
        <v>3.8690000000000002</v>
      </c>
      <c r="K6" s="261">
        <v>1.571</v>
      </c>
      <c r="L6" s="262"/>
      <c r="M6" s="263" t="s">
        <v>941</v>
      </c>
      <c r="N6" s="264">
        <f t="shared" si="12"/>
        <v>6.9980000000000002</v>
      </c>
      <c r="O6" s="264">
        <f t="shared" si="13"/>
        <v>3.8690000000000002</v>
      </c>
      <c r="P6" s="264">
        <f t="shared" si="14"/>
        <v>1.571</v>
      </c>
      <c r="Q6" s="265">
        <f t="shared" si="4"/>
        <v>0</v>
      </c>
      <c r="R6" s="266">
        <f t="shared" si="1"/>
        <v>0</v>
      </c>
      <c r="S6" s="267">
        <f t="shared" si="5"/>
        <v>0</v>
      </c>
      <c r="T6" s="268">
        <f t="shared" si="6"/>
        <v>0</v>
      </c>
      <c r="U6" s="767"/>
      <c r="V6" s="768"/>
      <c r="W6" s="768"/>
      <c r="X6" s="768"/>
      <c r="Y6" s="768"/>
      <c r="Z6" s="769"/>
      <c r="AA6" s="274">
        <f t="shared" si="7"/>
        <v>0</v>
      </c>
      <c r="AB6" s="275">
        <f t="shared" si="8"/>
        <v>0</v>
      </c>
      <c r="AC6" s="276">
        <f t="shared" si="9"/>
        <v>0</v>
      </c>
      <c r="AD6" s="272">
        <f t="shared" si="10"/>
        <v>0</v>
      </c>
      <c r="AE6" s="273">
        <f t="shared" si="11"/>
        <v>0</v>
      </c>
    </row>
    <row r="7" spans="2:31" ht="31.95" customHeight="1" thickBot="1" x14ac:dyDescent="0.25">
      <c r="B7" s="257" t="s">
        <v>949</v>
      </c>
      <c r="C7" s="258" t="s">
        <v>922</v>
      </c>
      <c r="D7" s="259" t="s">
        <v>52</v>
      </c>
      <c r="E7" s="770"/>
      <c r="F7" s="770"/>
      <c r="G7" s="770"/>
      <c r="H7" s="260">
        <f t="shared" si="2"/>
        <v>0</v>
      </c>
      <c r="I7" s="261">
        <v>2.859</v>
      </c>
      <c r="J7" s="261">
        <v>1.0920000000000001</v>
      </c>
      <c r="K7" s="261">
        <v>0.629</v>
      </c>
      <c r="L7" s="262"/>
      <c r="M7" s="263" t="s">
        <v>942</v>
      </c>
      <c r="N7" s="264">
        <f t="shared" si="12"/>
        <v>2.859</v>
      </c>
      <c r="O7" s="264">
        <f t="shared" si="13"/>
        <v>1.0920000000000001</v>
      </c>
      <c r="P7" s="264">
        <f t="shared" si="14"/>
        <v>0.629</v>
      </c>
      <c r="Q7" s="265">
        <f t="shared" si="4"/>
        <v>0</v>
      </c>
      <c r="R7" s="266">
        <f t="shared" si="1"/>
        <v>0</v>
      </c>
      <c r="S7" s="267">
        <f t="shared" si="5"/>
        <v>0</v>
      </c>
      <c r="T7" s="268">
        <f t="shared" si="6"/>
        <v>0</v>
      </c>
      <c r="U7" s="767"/>
      <c r="V7" s="768"/>
      <c r="W7" s="768"/>
      <c r="X7" s="768"/>
      <c r="Y7" s="768"/>
      <c r="Z7" s="769"/>
      <c r="AA7" s="274">
        <f t="shared" si="7"/>
        <v>0</v>
      </c>
      <c r="AB7" s="275">
        <f t="shared" si="8"/>
        <v>0</v>
      </c>
      <c r="AC7" s="276">
        <f t="shared" si="9"/>
        <v>0</v>
      </c>
      <c r="AD7" s="272">
        <f t="shared" si="10"/>
        <v>0</v>
      </c>
      <c r="AE7" s="273">
        <f t="shared" si="11"/>
        <v>0</v>
      </c>
    </row>
    <row r="8" spans="2:31" ht="31.95" customHeight="1" thickBot="1" x14ac:dyDescent="0.25">
      <c r="B8" s="257" t="s">
        <v>950</v>
      </c>
      <c r="C8" s="258" t="s">
        <v>923</v>
      </c>
      <c r="D8" s="259" t="s">
        <v>52</v>
      </c>
      <c r="E8" s="770"/>
      <c r="F8" s="770"/>
      <c r="G8" s="770"/>
      <c r="H8" s="260">
        <f t="shared" si="2"/>
        <v>0</v>
      </c>
      <c r="I8" s="261">
        <v>5.6609999999999996</v>
      </c>
      <c r="J8" s="261">
        <v>4.9779999999999998</v>
      </c>
      <c r="K8" s="261">
        <v>2.8250000000000002</v>
      </c>
      <c r="L8" s="821"/>
      <c r="M8" s="824" t="s">
        <v>943</v>
      </c>
      <c r="N8" s="264">
        <f>ROUND(I8*(1-$L8),3)</f>
        <v>5.6609999999999996</v>
      </c>
      <c r="O8" s="264">
        <f t="shared" si="13"/>
        <v>4.9779999999999998</v>
      </c>
      <c r="P8" s="264">
        <f t="shared" si="14"/>
        <v>2.8250000000000002</v>
      </c>
      <c r="Q8" s="265">
        <f t="shared" si="4"/>
        <v>0</v>
      </c>
      <c r="R8" s="266">
        <f t="shared" ref="R8:R15" si="15">Q8*12</f>
        <v>0</v>
      </c>
      <c r="S8" s="267">
        <f t="shared" si="5"/>
        <v>0</v>
      </c>
      <c r="T8" s="268">
        <f t="shared" si="6"/>
        <v>0</v>
      </c>
      <c r="U8" s="767"/>
      <c r="V8" s="768"/>
      <c r="W8" s="768"/>
      <c r="X8" s="768"/>
      <c r="Y8" s="768"/>
      <c r="Z8" s="769"/>
      <c r="AA8" s="274">
        <f t="shared" si="7"/>
        <v>0</v>
      </c>
      <c r="AB8" s="275">
        <f t="shared" si="8"/>
        <v>0</v>
      </c>
      <c r="AC8" s="276">
        <f t="shared" si="9"/>
        <v>0</v>
      </c>
      <c r="AD8" s="272">
        <f t="shared" si="10"/>
        <v>0</v>
      </c>
      <c r="AE8" s="273">
        <f t="shared" si="11"/>
        <v>0</v>
      </c>
    </row>
    <row r="9" spans="2:31" ht="31.95" customHeight="1" thickBot="1" x14ac:dyDescent="0.25">
      <c r="B9" s="257" t="s">
        <v>951</v>
      </c>
      <c r="C9" s="258" t="s">
        <v>924</v>
      </c>
      <c r="D9" s="259" t="s">
        <v>52</v>
      </c>
      <c r="E9" s="770"/>
      <c r="F9" s="770"/>
      <c r="G9" s="770"/>
      <c r="H9" s="260">
        <f t="shared" si="2"/>
        <v>0</v>
      </c>
      <c r="I9" s="261">
        <v>12.118</v>
      </c>
      <c r="J9" s="261">
        <v>10.459</v>
      </c>
      <c r="K9" s="261">
        <v>9.3279999999999994</v>
      </c>
      <c r="L9" s="823"/>
      <c r="M9" s="826"/>
      <c r="N9" s="264">
        <f>ROUND(I9*(1-$L8),3)</f>
        <v>12.118</v>
      </c>
      <c r="O9" s="264">
        <f t="shared" ref="O9:P9" si="16">ROUND(J9*(1-$L8),3)</f>
        <v>10.459</v>
      </c>
      <c r="P9" s="264">
        <f t="shared" si="16"/>
        <v>9.3279999999999994</v>
      </c>
      <c r="Q9" s="265">
        <f t="shared" si="4"/>
        <v>0</v>
      </c>
      <c r="R9" s="266">
        <f t="shared" si="15"/>
        <v>0</v>
      </c>
      <c r="S9" s="267">
        <f t="shared" si="5"/>
        <v>0</v>
      </c>
      <c r="T9" s="268">
        <f t="shared" si="6"/>
        <v>0</v>
      </c>
      <c r="U9" s="767"/>
      <c r="V9" s="768"/>
      <c r="W9" s="768"/>
      <c r="X9" s="768"/>
      <c r="Y9" s="768"/>
      <c r="Z9" s="769"/>
      <c r="AA9" s="274">
        <f t="shared" si="7"/>
        <v>0</v>
      </c>
      <c r="AB9" s="275">
        <f t="shared" si="8"/>
        <v>0</v>
      </c>
      <c r="AC9" s="276">
        <f t="shared" si="9"/>
        <v>0</v>
      </c>
      <c r="AD9" s="272">
        <f t="shared" si="10"/>
        <v>0</v>
      </c>
      <c r="AE9" s="273">
        <f t="shared" si="11"/>
        <v>0</v>
      </c>
    </row>
    <row r="10" spans="2:31" ht="31.95" customHeight="1" thickBot="1" x14ac:dyDescent="0.25">
      <c r="B10" s="257" t="s">
        <v>952</v>
      </c>
      <c r="C10" s="258" t="s">
        <v>925</v>
      </c>
      <c r="D10" s="259" t="s">
        <v>52</v>
      </c>
      <c r="E10" s="770"/>
      <c r="F10" s="770"/>
      <c r="G10" s="770"/>
      <c r="H10" s="260">
        <f t="shared" si="2"/>
        <v>0</v>
      </c>
      <c r="I10" s="261">
        <v>0.84799999999999998</v>
      </c>
      <c r="J10" s="261">
        <v>0.52</v>
      </c>
      <c r="K10" s="261">
        <v>0.24199999999999999</v>
      </c>
      <c r="L10" s="262"/>
      <c r="M10" s="263" t="s">
        <v>940</v>
      </c>
      <c r="N10" s="264">
        <f t="shared" si="12"/>
        <v>0.84799999999999998</v>
      </c>
      <c r="O10" s="264">
        <f t="shared" si="13"/>
        <v>0.52</v>
      </c>
      <c r="P10" s="264">
        <f t="shared" si="14"/>
        <v>0.24199999999999999</v>
      </c>
      <c r="Q10" s="265">
        <f t="shared" si="4"/>
        <v>0</v>
      </c>
      <c r="R10" s="266">
        <f t="shared" si="15"/>
        <v>0</v>
      </c>
      <c r="S10" s="267">
        <f t="shared" si="5"/>
        <v>0</v>
      </c>
      <c r="T10" s="268">
        <f t="shared" si="6"/>
        <v>0</v>
      </c>
      <c r="U10" s="767"/>
      <c r="V10" s="768"/>
      <c r="W10" s="768"/>
      <c r="X10" s="768"/>
      <c r="Y10" s="768"/>
      <c r="Z10" s="769"/>
      <c r="AA10" s="274">
        <f t="shared" si="7"/>
        <v>0</v>
      </c>
      <c r="AB10" s="275">
        <f t="shared" si="8"/>
        <v>0</v>
      </c>
      <c r="AC10" s="276">
        <f t="shared" si="9"/>
        <v>0</v>
      </c>
      <c r="AD10" s="272">
        <f t="shared" si="10"/>
        <v>0</v>
      </c>
      <c r="AE10" s="273">
        <f t="shared" si="11"/>
        <v>0</v>
      </c>
    </row>
    <row r="11" spans="2:31" ht="31.95" customHeight="1" thickBot="1" x14ac:dyDescent="0.25">
      <c r="B11" s="257" t="s">
        <v>953</v>
      </c>
      <c r="C11" s="258" t="s">
        <v>926</v>
      </c>
      <c r="D11" s="259" t="s">
        <v>52</v>
      </c>
      <c r="E11" s="770"/>
      <c r="F11" s="770"/>
      <c r="G11" s="770"/>
      <c r="H11" s="260">
        <f t="shared" si="2"/>
        <v>0</v>
      </c>
      <c r="I11" s="261">
        <v>2.4129999999999998</v>
      </c>
      <c r="J11" s="261">
        <v>0.92</v>
      </c>
      <c r="K11" s="261">
        <v>0.63500000000000001</v>
      </c>
      <c r="L11" s="821"/>
      <c r="M11" s="824" t="s">
        <v>504</v>
      </c>
      <c r="N11" s="264">
        <f t="shared" si="12"/>
        <v>2.4129999999999998</v>
      </c>
      <c r="O11" s="264">
        <f t="shared" si="13"/>
        <v>0.92</v>
      </c>
      <c r="P11" s="264">
        <f t="shared" si="14"/>
        <v>0.63500000000000001</v>
      </c>
      <c r="Q11" s="265">
        <f t="shared" si="4"/>
        <v>0</v>
      </c>
      <c r="R11" s="266">
        <f t="shared" si="15"/>
        <v>0</v>
      </c>
      <c r="S11" s="267">
        <f t="shared" si="5"/>
        <v>0</v>
      </c>
      <c r="T11" s="268">
        <f t="shared" si="6"/>
        <v>0</v>
      </c>
      <c r="U11" s="767"/>
      <c r="V11" s="768"/>
      <c r="W11" s="768"/>
      <c r="X11" s="768"/>
      <c r="Y11" s="768"/>
      <c r="Z11" s="769"/>
      <c r="AA11" s="274">
        <f t="shared" si="7"/>
        <v>0</v>
      </c>
      <c r="AB11" s="275">
        <f t="shared" si="8"/>
        <v>0</v>
      </c>
      <c r="AC11" s="276">
        <f t="shared" si="9"/>
        <v>0</v>
      </c>
      <c r="AD11" s="272">
        <f t="shared" si="10"/>
        <v>0</v>
      </c>
      <c r="AE11" s="273">
        <f t="shared" si="11"/>
        <v>0</v>
      </c>
    </row>
    <row r="12" spans="2:31" ht="31.95" customHeight="1" thickBot="1" x14ac:dyDescent="0.25">
      <c r="B12" s="257" t="s">
        <v>954</v>
      </c>
      <c r="C12" s="258" t="s">
        <v>927</v>
      </c>
      <c r="D12" s="259" t="s">
        <v>52</v>
      </c>
      <c r="E12" s="770"/>
      <c r="F12" s="770"/>
      <c r="G12" s="770"/>
      <c r="H12" s="260">
        <f t="shared" si="2"/>
        <v>0</v>
      </c>
      <c r="I12" s="261">
        <v>2.7749999999999999</v>
      </c>
      <c r="J12" s="261">
        <v>1.35</v>
      </c>
      <c r="K12" s="261">
        <v>0.63400000000000001</v>
      </c>
      <c r="L12" s="822"/>
      <c r="M12" s="825"/>
      <c r="N12" s="264">
        <f>ROUND(I12*(1-$L11),3)</f>
        <v>2.7749999999999999</v>
      </c>
      <c r="O12" s="264">
        <f t="shared" ref="O12:P12" si="17">ROUND(J12*(1-$L11),3)</f>
        <v>1.35</v>
      </c>
      <c r="P12" s="264">
        <f t="shared" si="17"/>
        <v>0.63400000000000001</v>
      </c>
      <c r="Q12" s="265">
        <f t="shared" si="4"/>
        <v>0</v>
      </c>
      <c r="R12" s="266">
        <f t="shared" si="15"/>
        <v>0</v>
      </c>
      <c r="S12" s="267">
        <f t="shared" si="5"/>
        <v>0</v>
      </c>
      <c r="T12" s="268">
        <f t="shared" si="6"/>
        <v>0</v>
      </c>
      <c r="U12" s="767"/>
      <c r="V12" s="768"/>
      <c r="W12" s="768"/>
      <c r="X12" s="768"/>
      <c r="Y12" s="768"/>
      <c r="Z12" s="769"/>
      <c r="AA12" s="274">
        <f t="shared" si="7"/>
        <v>0</v>
      </c>
      <c r="AB12" s="275">
        <f t="shared" si="8"/>
        <v>0</v>
      </c>
      <c r="AC12" s="276">
        <f t="shared" si="9"/>
        <v>0</v>
      </c>
      <c r="AD12" s="272">
        <f t="shared" si="10"/>
        <v>0</v>
      </c>
      <c r="AE12" s="273">
        <f t="shared" si="11"/>
        <v>0</v>
      </c>
    </row>
    <row r="13" spans="2:31" ht="31.95" customHeight="1" thickBot="1" x14ac:dyDescent="0.25">
      <c r="B13" s="257" t="s">
        <v>955</v>
      </c>
      <c r="C13" s="258" t="s">
        <v>928</v>
      </c>
      <c r="D13" s="259" t="s">
        <v>52</v>
      </c>
      <c r="E13" s="770"/>
      <c r="F13" s="770"/>
      <c r="G13" s="770"/>
      <c r="H13" s="260">
        <f t="shared" si="2"/>
        <v>0</v>
      </c>
      <c r="I13" s="261">
        <v>1.427</v>
      </c>
      <c r="J13" s="261">
        <v>1.0209999999999999</v>
      </c>
      <c r="K13" s="261">
        <v>0.63400000000000001</v>
      </c>
      <c r="L13" s="823"/>
      <c r="M13" s="826"/>
      <c r="N13" s="264">
        <f>ROUND(I13*(1-$L11),3)</f>
        <v>1.427</v>
      </c>
      <c r="O13" s="264">
        <f t="shared" ref="O13:P13" si="18">ROUND(J13*(1-$L11),3)</f>
        <v>1.0209999999999999</v>
      </c>
      <c r="P13" s="264">
        <f t="shared" si="18"/>
        <v>0.63400000000000001</v>
      </c>
      <c r="Q13" s="265">
        <f t="shared" si="4"/>
        <v>0</v>
      </c>
      <c r="R13" s="266">
        <f t="shared" si="15"/>
        <v>0</v>
      </c>
      <c r="S13" s="267">
        <f t="shared" si="5"/>
        <v>0</v>
      </c>
      <c r="T13" s="268">
        <f t="shared" si="6"/>
        <v>0</v>
      </c>
      <c r="U13" s="767"/>
      <c r="V13" s="768"/>
      <c r="W13" s="768"/>
      <c r="X13" s="768"/>
      <c r="Y13" s="768"/>
      <c r="Z13" s="769"/>
      <c r="AA13" s="274">
        <f t="shared" si="7"/>
        <v>0</v>
      </c>
      <c r="AB13" s="275">
        <f t="shared" si="8"/>
        <v>0</v>
      </c>
      <c r="AC13" s="276">
        <f t="shared" si="9"/>
        <v>0</v>
      </c>
      <c r="AD13" s="272">
        <f t="shared" si="10"/>
        <v>0</v>
      </c>
      <c r="AE13" s="273">
        <f t="shared" si="11"/>
        <v>0</v>
      </c>
    </row>
    <row r="14" spans="2:31" ht="31.95" customHeight="1" thickBot="1" x14ac:dyDescent="0.25">
      <c r="B14" s="257" t="s">
        <v>956</v>
      </c>
      <c r="C14" s="258" t="s">
        <v>929</v>
      </c>
      <c r="D14" s="259" t="s">
        <v>52</v>
      </c>
      <c r="E14" s="770"/>
      <c r="F14" s="770"/>
      <c r="G14" s="770"/>
      <c r="H14" s="260">
        <f t="shared" si="2"/>
        <v>0</v>
      </c>
      <c r="I14" s="261">
        <v>3.6389999999999998</v>
      </c>
      <c r="J14" s="261">
        <v>1.98</v>
      </c>
      <c r="K14" s="261">
        <v>1.5640000000000001</v>
      </c>
      <c r="L14" s="821"/>
      <c r="M14" s="824" t="s">
        <v>505</v>
      </c>
      <c r="N14" s="264">
        <f t="shared" si="12"/>
        <v>3.6389999999999998</v>
      </c>
      <c r="O14" s="264">
        <f t="shared" si="13"/>
        <v>1.98</v>
      </c>
      <c r="P14" s="264">
        <f t="shared" si="14"/>
        <v>1.5640000000000001</v>
      </c>
      <c r="Q14" s="265">
        <f t="shared" si="4"/>
        <v>0</v>
      </c>
      <c r="R14" s="266">
        <f t="shared" si="15"/>
        <v>0</v>
      </c>
      <c r="S14" s="267">
        <f t="shared" si="5"/>
        <v>0</v>
      </c>
      <c r="T14" s="268">
        <f t="shared" si="6"/>
        <v>0</v>
      </c>
      <c r="U14" s="767"/>
      <c r="V14" s="768"/>
      <c r="W14" s="768"/>
      <c r="X14" s="768"/>
      <c r="Y14" s="768"/>
      <c r="Z14" s="769"/>
      <c r="AA14" s="274">
        <f t="shared" si="7"/>
        <v>0</v>
      </c>
      <c r="AB14" s="275">
        <f t="shared" si="8"/>
        <v>0</v>
      </c>
      <c r="AC14" s="276">
        <f t="shared" si="9"/>
        <v>0</v>
      </c>
      <c r="AD14" s="272">
        <f t="shared" si="10"/>
        <v>0</v>
      </c>
      <c r="AE14" s="273">
        <f t="shared" si="11"/>
        <v>0</v>
      </c>
    </row>
    <row r="15" spans="2:31" ht="31.95" customHeight="1" thickBot="1" x14ac:dyDescent="0.25">
      <c r="B15" s="257" t="s">
        <v>957</v>
      </c>
      <c r="C15" s="258" t="s">
        <v>930</v>
      </c>
      <c r="D15" s="259" t="s">
        <v>52</v>
      </c>
      <c r="E15" s="770"/>
      <c r="F15" s="770"/>
      <c r="G15" s="770"/>
      <c r="H15" s="260">
        <f t="shared" si="2"/>
        <v>0</v>
      </c>
      <c r="I15" s="261">
        <v>1.016</v>
      </c>
      <c r="J15" s="261">
        <v>0.74399999999999999</v>
      </c>
      <c r="K15" s="261">
        <v>0.26800000000000002</v>
      </c>
      <c r="L15" s="822"/>
      <c r="M15" s="825"/>
      <c r="N15" s="264">
        <f>ROUND(I15*(1-$L14),3)</f>
        <v>1.016</v>
      </c>
      <c r="O15" s="264">
        <f t="shared" ref="O15:P15" si="19">ROUND(J15*(1-$L14),3)</f>
        <v>0.74399999999999999</v>
      </c>
      <c r="P15" s="264">
        <f t="shared" si="19"/>
        <v>0.26800000000000002</v>
      </c>
      <c r="Q15" s="265">
        <f t="shared" si="4"/>
        <v>0</v>
      </c>
      <c r="R15" s="266">
        <f t="shared" si="15"/>
        <v>0</v>
      </c>
      <c r="S15" s="267">
        <f t="shared" si="5"/>
        <v>0</v>
      </c>
      <c r="T15" s="268">
        <f t="shared" si="6"/>
        <v>0</v>
      </c>
      <c r="U15" s="767"/>
      <c r="V15" s="768"/>
      <c r="W15" s="768"/>
      <c r="X15" s="768"/>
      <c r="Y15" s="768"/>
      <c r="Z15" s="769"/>
      <c r="AA15" s="274">
        <f t="shared" si="7"/>
        <v>0</v>
      </c>
      <c r="AB15" s="275">
        <f t="shared" si="8"/>
        <v>0</v>
      </c>
      <c r="AC15" s="276">
        <f t="shared" si="9"/>
        <v>0</v>
      </c>
      <c r="AD15" s="272">
        <f t="shared" si="10"/>
        <v>0</v>
      </c>
      <c r="AE15" s="273">
        <f t="shared" si="11"/>
        <v>0</v>
      </c>
    </row>
    <row r="16" spans="2:31" ht="31.95" customHeight="1" thickBot="1" x14ac:dyDescent="0.25">
      <c r="B16" s="257" t="s">
        <v>958</v>
      </c>
      <c r="C16" s="258" t="s">
        <v>931</v>
      </c>
      <c r="D16" s="259" t="s">
        <v>52</v>
      </c>
      <c r="E16" s="770"/>
      <c r="F16" s="770"/>
      <c r="G16" s="770"/>
      <c r="H16" s="260">
        <f t="shared" si="2"/>
        <v>0</v>
      </c>
      <c r="I16" s="261">
        <v>3.5579999999999998</v>
      </c>
      <c r="J16" s="261">
        <v>2.3380000000000001</v>
      </c>
      <c r="K16" s="261">
        <v>0.81799999999999995</v>
      </c>
      <c r="L16" s="823"/>
      <c r="M16" s="826"/>
      <c r="N16" s="264">
        <f>ROUND(I16*(1-$L14),3)</f>
        <v>3.5579999999999998</v>
      </c>
      <c r="O16" s="264">
        <f t="shared" ref="O16:P16" si="20">ROUND(J16*(1-$L14),3)</f>
        <v>2.3380000000000001</v>
      </c>
      <c r="P16" s="264">
        <f t="shared" si="20"/>
        <v>0.81799999999999995</v>
      </c>
      <c r="Q16" s="265">
        <f t="shared" si="4"/>
        <v>0</v>
      </c>
      <c r="R16" s="266">
        <f t="shared" ref="R16:R19" si="21">Q16*12</f>
        <v>0</v>
      </c>
      <c r="S16" s="267">
        <f t="shared" si="5"/>
        <v>0</v>
      </c>
      <c r="T16" s="268">
        <f t="shared" si="6"/>
        <v>0</v>
      </c>
      <c r="U16" s="767"/>
      <c r="V16" s="768"/>
      <c r="W16" s="768"/>
      <c r="X16" s="768"/>
      <c r="Y16" s="768"/>
      <c r="Z16" s="769"/>
      <c r="AA16" s="274">
        <f t="shared" si="7"/>
        <v>0</v>
      </c>
      <c r="AB16" s="275">
        <f t="shared" si="8"/>
        <v>0</v>
      </c>
      <c r="AC16" s="276">
        <f t="shared" si="9"/>
        <v>0</v>
      </c>
      <c r="AD16" s="272">
        <f t="shared" si="10"/>
        <v>0</v>
      </c>
      <c r="AE16" s="273">
        <f t="shared" si="11"/>
        <v>0</v>
      </c>
    </row>
    <row r="17" spans="2:31" ht="31.95" customHeight="1" thickBot="1" x14ac:dyDescent="0.25">
      <c r="B17" s="257" t="s">
        <v>959</v>
      </c>
      <c r="C17" s="258" t="s">
        <v>932</v>
      </c>
      <c r="D17" s="259" t="s">
        <v>52</v>
      </c>
      <c r="E17" s="770"/>
      <c r="F17" s="770"/>
      <c r="G17" s="770"/>
      <c r="H17" s="260">
        <f t="shared" si="2"/>
        <v>0</v>
      </c>
      <c r="I17" s="261">
        <v>2.13</v>
      </c>
      <c r="J17" s="261">
        <v>1.431</v>
      </c>
      <c r="K17" s="261">
        <v>0.48899999999999999</v>
      </c>
      <c r="L17" s="821"/>
      <c r="M17" s="824" t="s">
        <v>506</v>
      </c>
      <c r="N17" s="264">
        <f t="shared" si="12"/>
        <v>2.13</v>
      </c>
      <c r="O17" s="264">
        <f t="shared" ref="O17" si="22">ROUND(J17*(1-$L17),3)</f>
        <v>1.431</v>
      </c>
      <c r="P17" s="264">
        <f t="shared" ref="P17" si="23">ROUND(K17*(1-$L17),3)</f>
        <v>0.48899999999999999</v>
      </c>
      <c r="Q17" s="265">
        <f t="shared" si="4"/>
        <v>0</v>
      </c>
      <c r="R17" s="266">
        <f t="shared" si="21"/>
        <v>0</v>
      </c>
      <c r="S17" s="267">
        <f t="shared" si="5"/>
        <v>0</v>
      </c>
      <c r="T17" s="268">
        <f t="shared" si="6"/>
        <v>0</v>
      </c>
      <c r="U17" s="767"/>
      <c r="V17" s="768"/>
      <c r="W17" s="768"/>
      <c r="X17" s="768"/>
      <c r="Y17" s="768"/>
      <c r="Z17" s="769"/>
      <c r="AA17" s="274">
        <f t="shared" si="7"/>
        <v>0</v>
      </c>
      <c r="AB17" s="275">
        <f t="shared" si="8"/>
        <v>0</v>
      </c>
      <c r="AC17" s="276">
        <f t="shared" si="9"/>
        <v>0</v>
      </c>
      <c r="AD17" s="272">
        <f t="shared" si="10"/>
        <v>0</v>
      </c>
      <c r="AE17" s="273">
        <f t="shared" si="11"/>
        <v>0</v>
      </c>
    </row>
    <row r="18" spans="2:31" ht="31.95" customHeight="1" thickBot="1" x14ac:dyDescent="0.25">
      <c r="B18" s="257" t="s">
        <v>960</v>
      </c>
      <c r="C18" s="258" t="s">
        <v>933</v>
      </c>
      <c r="D18" s="259" t="s">
        <v>52</v>
      </c>
      <c r="E18" s="770"/>
      <c r="F18" s="770"/>
      <c r="G18" s="770"/>
      <c r="H18" s="260">
        <f t="shared" si="2"/>
        <v>0</v>
      </c>
      <c r="I18" s="261">
        <v>5.9269999999999996</v>
      </c>
      <c r="J18" s="261">
        <v>4.1050000000000004</v>
      </c>
      <c r="K18" s="261">
        <v>1.401</v>
      </c>
      <c r="L18" s="822"/>
      <c r="M18" s="825"/>
      <c r="N18" s="264">
        <f>ROUND(I18*(1-$L17),3)</f>
        <v>5.9269999999999996</v>
      </c>
      <c r="O18" s="264">
        <f t="shared" ref="O18:P18" si="24">ROUND(J18*(1-$L17),3)</f>
        <v>4.1050000000000004</v>
      </c>
      <c r="P18" s="264">
        <f t="shared" si="24"/>
        <v>1.401</v>
      </c>
      <c r="Q18" s="265">
        <f t="shared" si="4"/>
        <v>0</v>
      </c>
      <c r="R18" s="266">
        <f t="shared" si="21"/>
        <v>0</v>
      </c>
      <c r="S18" s="267">
        <f t="shared" si="5"/>
        <v>0</v>
      </c>
      <c r="T18" s="268">
        <f t="shared" si="6"/>
        <v>0</v>
      </c>
      <c r="U18" s="767"/>
      <c r="V18" s="768"/>
      <c r="W18" s="768"/>
      <c r="X18" s="768"/>
      <c r="Y18" s="768"/>
      <c r="Z18" s="769"/>
      <c r="AA18" s="274">
        <f t="shared" si="7"/>
        <v>0</v>
      </c>
      <c r="AB18" s="275">
        <f t="shared" si="8"/>
        <v>0</v>
      </c>
      <c r="AC18" s="276">
        <f t="shared" si="9"/>
        <v>0</v>
      </c>
      <c r="AD18" s="272">
        <f t="shared" si="10"/>
        <v>0</v>
      </c>
      <c r="AE18" s="273">
        <f t="shared" si="11"/>
        <v>0</v>
      </c>
    </row>
    <row r="19" spans="2:31" ht="31.95" customHeight="1" thickBot="1" x14ac:dyDescent="0.25">
      <c r="B19" s="257" t="s">
        <v>961</v>
      </c>
      <c r="C19" s="258" t="s">
        <v>934</v>
      </c>
      <c r="D19" s="259" t="s">
        <v>52</v>
      </c>
      <c r="E19" s="770"/>
      <c r="F19" s="770"/>
      <c r="G19" s="770"/>
      <c r="H19" s="260">
        <f t="shared" si="2"/>
        <v>0</v>
      </c>
      <c r="I19" s="261">
        <v>0.66700000000000004</v>
      </c>
      <c r="J19" s="261">
        <v>0.54200000000000004</v>
      </c>
      <c r="K19" s="261">
        <v>0.432</v>
      </c>
      <c r="L19" s="822"/>
      <c r="M19" s="825"/>
      <c r="N19" s="264">
        <f>ROUND(I19*(1-$L17),3)</f>
        <v>0.66700000000000004</v>
      </c>
      <c r="O19" s="264">
        <f t="shared" ref="O19:P19" si="25">ROUND(J19*(1-$L17),3)</f>
        <v>0.54200000000000004</v>
      </c>
      <c r="P19" s="264">
        <f t="shared" si="25"/>
        <v>0.432</v>
      </c>
      <c r="Q19" s="265">
        <f t="shared" si="4"/>
        <v>0</v>
      </c>
      <c r="R19" s="266">
        <f t="shared" si="21"/>
        <v>0</v>
      </c>
      <c r="S19" s="267">
        <f t="shared" si="5"/>
        <v>0</v>
      </c>
      <c r="T19" s="268">
        <f t="shared" si="6"/>
        <v>0</v>
      </c>
      <c r="U19" s="767"/>
      <c r="V19" s="768"/>
      <c r="W19" s="768"/>
      <c r="X19" s="768"/>
      <c r="Y19" s="768"/>
      <c r="Z19" s="769"/>
      <c r="AA19" s="274">
        <f t="shared" si="7"/>
        <v>0</v>
      </c>
      <c r="AB19" s="275">
        <f t="shared" si="8"/>
        <v>0</v>
      </c>
      <c r="AC19" s="276">
        <f t="shared" si="9"/>
        <v>0</v>
      </c>
      <c r="AD19" s="272">
        <f t="shared" si="10"/>
        <v>0</v>
      </c>
      <c r="AE19" s="273">
        <f t="shared" si="11"/>
        <v>0</v>
      </c>
    </row>
    <row r="20" spans="2:31" ht="31.95" customHeight="1" thickBot="1" x14ac:dyDescent="0.25">
      <c r="B20" s="257" t="s">
        <v>962</v>
      </c>
      <c r="C20" s="258" t="s">
        <v>935</v>
      </c>
      <c r="D20" s="259" t="s">
        <v>52</v>
      </c>
      <c r="E20" s="770"/>
      <c r="F20" s="770"/>
      <c r="G20" s="770"/>
      <c r="H20" s="260">
        <f t="shared" si="2"/>
        <v>0</v>
      </c>
      <c r="I20" s="261">
        <v>0.311</v>
      </c>
      <c r="J20" s="261">
        <v>0.129</v>
      </c>
      <c r="K20" s="261">
        <v>6.5000000000000002E-2</v>
      </c>
      <c r="L20" s="822"/>
      <c r="M20" s="825"/>
      <c r="N20" s="264">
        <f>ROUND(I20*(1-$L17),3)</f>
        <v>0.311</v>
      </c>
      <c r="O20" s="264">
        <f t="shared" ref="O20:P20" si="26">ROUND(J20*(1-$L17),3)</f>
        <v>0.129</v>
      </c>
      <c r="P20" s="264">
        <f t="shared" si="26"/>
        <v>6.5000000000000002E-2</v>
      </c>
      <c r="Q20" s="265">
        <f t="shared" si="4"/>
        <v>0</v>
      </c>
      <c r="R20" s="266">
        <f t="shared" ref="R20:R21" si="27">Q20*12</f>
        <v>0</v>
      </c>
      <c r="S20" s="267">
        <f t="shared" si="5"/>
        <v>0</v>
      </c>
      <c r="T20" s="268">
        <f t="shared" si="6"/>
        <v>0</v>
      </c>
      <c r="U20" s="767"/>
      <c r="V20" s="768"/>
      <c r="W20" s="768"/>
      <c r="X20" s="768"/>
      <c r="Y20" s="768"/>
      <c r="Z20" s="769"/>
      <c r="AA20" s="274">
        <f t="shared" si="7"/>
        <v>0</v>
      </c>
      <c r="AB20" s="275">
        <f t="shared" si="8"/>
        <v>0</v>
      </c>
      <c r="AC20" s="276">
        <f t="shared" si="9"/>
        <v>0</v>
      </c>
      <c r="AD20" s="272">
        <f t="shared" si="10"/>
        <v>0</v>
      </c>
      <c r="AE20" s="273">
        <f t="shared" si="11"/>
        <v>0</v>
      </c>
    </row>
    <row r="21" spans="2:31" ht="31.95" customHeight="1" thickBot="1" x14ac:dyDescent="0.25">
      <c r="B21" s="257" t="s">
        <v>963</v>
      </c>
      <c r="C21" s="258" t="s">
        <v>936</v>
      </c>
      <c r="D21" s="259" t="s">
        <v>52</v>
      </c>
      <c r="E21" s="770"/>
      <c r="F21" s="770"/>
      <c r="G21" s="770"/>
      <c r="H21" s="260">
        <f t="shared" si="2"/>
        <v>0</v>
      </c>
      <c r="I21" s="261">
        <v>1.7909999999999999</v>
      </c>
      <c r="J21" s="261">
        <v>0.56100000000000005</v>
      </c>
      <c r="K21" s="261">
        <v>0.39300000000000002</v>
      </c>
      <c r="L21" s="822"/>
      <c r="M21" s="825"/>
      <c r="N21" s="264">
        <f>ROUND(I21*(1-$L17),3)</f>
        <v>1.7909999999999999</v>
      </c>
      <c r="O21" s="264">
        <f t="shared" ref="O21:P21" si="28">ROUND(J21*(1-$L17),3)</f>
        <v>0.56100000000000005</v>
      </c>
      <c r="P21" s="264">
        <f t="shared" si="28"/>
        <v>0.39300000000000002</v>
      </c>
      <c r="Q21" s="265">
        <f t="shared" si="4"/>
        <v>0</v>
      </c>
      <c r="R21" s="266">
        <f t="shared" si="27"/>
        <v>0</v>
      </c>
      <c r="S21" s="267">
        <f t="shared" si="5"/>
        <v>0</v>
      </c>
      <c r="T21" s="268">
        <f t="shared" si="6"/>
        <v>0</v>
      </c>
      <c r="U21" s="767"/>
      <c r="V21" s="768"/>
      <c r="W21" s="768"/>
      <c r="X21" s="768"/>
      <c r="Y21" s="768"/>
      <c r="Z21" s="769"/>
      <c r="AA21" s="274">
        <f t="shared" si="7"/>
        <v>0</v>
      </c>
      <c r="AB21" s="275">
        <f t="shared" si="8"/>
        <v>0</v>
      </c>
      <c r="AC21" s="276">
        <f t="shared" si="9"/>
        <v>0</v>
      </c>
      <c r="AD21" s="272">
        <f t="shared" si="10"/>
        <v>0</v>
      </c>
      <c r="AE21" s="273">
        <f t="shared" si="11"/>
        <v>0</v>
      </c>
    </row>
    <row r="22" spans="2:31" ht="31.95" customHeight="1" thickBot="1" x14ac:dyDescent="0.25">
      <c r="B22" s="257" t="s">
        <v>964</v>
      </c>
      <c r="C22" s="258" t="s">
        <v>937</v>
      </c>
      <c r="D22" s="259" t="s">
        <v>52</v>
      </c>
      <c r="E22" s="770"/>
      <c r="F22" s="770"/>
      <c r="G22" s="770"/>
      <c r="H22" s="260">
        <f t="shared" si="2"/>
        <v>0</v>
      </c>
      <c r="I22" s="261">
        <v>8.7910000000000004</v>
      </c>
      <c r="J22" s="261">
        <v>3.6139999999999999</v>
      </c>
      <c r="K22" s="261">
        <v>1.8069999999999999</v>
      </c>
      <c r="L22" s="823"/>
      <c r="M22" s="826"/>
      <c r="N22" s="264">
        <f>ROUND(I22*(1-$L17),3)</f>
        <v>8.7910000000000004</v>
      </c>
      <c r="O22" s="264">
        <f t="shared" ref="O22:P22" si="29">ROUND(J22*(1-$L17),3)</f>
        <v>3.6139999999999999</v>
      </c>
      <c r="P22" s="264">
        <f t="shared" si="29"/>
        <v>1.8069999999999999</v>
      </c>
      <c r="Q22" s="265">
        <f t="shared" si="4"/>
        <v>0</v>
      </c>
      <c r="R22" s="266">
        <f t="shared" ref="R22" si="30">Q22*12</f>
        <v>0</v>
      </c>
      <c r="S22" s="267">
        <f t="shared" si="5"/>
        <v>0</v>
      </c>
      <c r="T22" s="268">
        <f t="shared" si="6"/>
        <v>0</v>
      </c>
      <c r="U22" s="767"/>
      <c r="V22" s="768"/>
      <c r="W22" s="768"/>
      <c r="X22" s="768"/>
      <c r="Y22" s="768"/>
      <c r="Z22" s="769"/>
      <c r="AA22" s="274">
        <f t="shared" si="7"/>
        <v>0</v>
      </c>
      <c r="AB22" s="275">
        <f t="shared" si="8"/>
        <v>0</v>
      </c>
      <c r="AC22" s="276">
        <f t="shared" si="9"/>
        <v>0</v>
      </c>
      <c r="AD22" s="272">
        <f t="shared" si="10"/>
        <v>0</v>
      </c>
      <c r="AE22" s="273">
        <f t="shared" si="11"/>
        <v>0</v>
      </c>
    </row>
    <row r="23" spans="2:31" ht="31.95" customHeight="1" thickBot="1" x14ac:dyDescent="0.25">
      <c r="B23" s="257" t="s">
        <v>965</v>
      </c>
      <c r="C23" s="258" t="s">
        <v>938</v>
      </c>
      <c r="D23" s="259" t="s">
        <v>52</v>
      </c>
      <c r="E23" s="770"/>
      <c r="F23" s="770"/>
      <c r="G23" s="770"/>
      <c r="H23" s="260">
        <f t="shared" si="2"/>
        <v>0</v>
      </c>
      <c r="I23" s="261">
        <v>0.16500000000000001</v>
      </c>
      <c r="J23" s="261">
        <v>3.7999999999999999E-2</v>
      </c>
      <c r="K23" s="261">
        <v>1.9E-2</v>
      </c>
      <c r="L23" s="262"/>
      <c r="M23" s="263" t="s">
        <v>944</v>
      </c>
      <c r="N23" s="264">
        <f t="shared" si="12"/>
        <v>0.16500000000000001</v>
      </c>
      <c r="O23" s="264">
        <f t="shared" si="13"/>
        <v>3.7999999999999999E-2</v>
      </c>
      <c r="P23" s="264">
        <f t="shared" si="14"/>
        <v>1.9E-2</v>
      </c>
      <c r="Q23" s="265">
        <f t="shared" si="4"/>
        <v>0</v>
      </c>
      <c r="R23" s="266">
        <f t="shared" ref="R23" si="31">Q23*12</f>
        <v>0</v>
      </c>
      <c r="S23" s="267">
        <f t="shared" si="5"/>
        <v>0</v>
      </c>
      <c r="T23" s="268">
        <f t="shared" si="6"/>
        <v>0</v>
      </c>
      <c r="U23" s="767"/>
      <c r="V23" s="768"/>
      <c r="W23" s="768"/>
      <c r="X23" s="768"/>
      <c r="Y23" s="768"/>
      <c r="Z23" s="769"/>
      <c r="AA23" s="274">
        <f t="shared" si="7"/>
        <v>0</v>
      </c>
      <c r="AB23" s="275">
        <f t="shared" si="8"/>
        <v>0</v>
      </c>
      <c r="AC23" s="276">
        <f t="shared" si="9"/>
        <v>0</v>
      </c>
      <c r="AD23" s="272">
        <f t="shared" si="10"/>
        <v>0</v>
      </c>
      <c r="AE23" s="273">
        <f t="shared" si="11"/>
        <v>0</v>
      </c>
    </row>
    <row r="24" spans="2:31" ht="16.95" customHeight="1" thickBot="1" x14ac:dyDescent="0.25">
      <c r="B24" s="3"/>
      <c r="C24" s="3"/>
      <c r="D24" s="15"/>
      <c r="E24" s="262" t="e">
        <f>SUM(E3:E23)/SUM($E$3:$G$23)</f>
        <v>#DIV/0!</v>
      </c>
      <c r="F24" s="262" t="e">
        <f t="shared" ref="F24:G24" si="32">SUM(F3:F23)/SUM($E$3:$G$23)</f>
        <v>#DIV/0!</v>
      </c>
      <c r="G24" s="262" t="e">
        <f t="shared" si="32"/>
        <v>#DIV/0!</v>
      </c>
      <c r="H24" s="15"/>
      <c r="I24" s="15"/>
      <c r="J24" s="15"/>
      <c r="K24" s="15"/>
      <c r="L24" s="15"/>
      <c r="M24" s="15"/>
      <c r="N24" s="140"/>
      <c r="O24" s="140"/>
      <c r="P24" s="140"/>
      <c r="Q24" s="141">
        <f t="shared" ref="Q24:R24" si="33">SUM(Q3:Q23)</f>
        <v>0</v>
      </c>
      <c r="R24" s="255">
        <f t="shared" si="33"/>
        <v>0</v>
      </c>
      <c r="S24" s="142">
        <f>SUM(S3:S23)</f>
        <v>0</v>
      </c>
      <c r="T24" s="279">
        <f>SUM(T3:T23)</f>
        <v>0</v>
      </c>
      <c r="U24" s="144"/>
      <c r="V24" s="145"/>
      <c r="W24" s="145"/>
      <c r="X24" s="145"/>
      <c r="Y24" s="145"/>
      <c r="Z24" s="145"/>
      <c r="AA24" s="280">
        <f>SUM($AA$3:$AA$23)</f>
        <v>0</v>
      </c>
      <c r="AB24" s="281">
        <f>SUM($AB$3:$AB$23)</f>
        <v>0</v>
      </c>
      <c r="AC24" s="282">
        <f>SUM($AC$3:$AC$23)</f>
        <v>0</v>
      </c>
      <c r="AD24" s="283">
        <f>SUM($AD$3:$AD$23)</f>
        <v>0</v>
      </c>
      <c r="AE24" s="284">
        <f>SUM($AE$3:$AE$23)</f>
        <v>0</v>
      </c>
    </row>
    <row r="25" spans="2:31" ht="10.8" thickBot="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5"/>
      <c r="R25" s="15"/>
      <c r="S25" s="15"/>
      <c r="T25" s="15"/>
      <c r="U25" s="3"/>
      <c r="V25" s="3"/>
      <c r="W25" s="3"/>
      <c r="X25" s="3"/>
      <c r="Y25" s="3"/>
      <c r="Z25" s="3"/>
      <c r="AA25" s="804" t="s">
        <v>86</v>
      </c>
      <c r="AB25" s="805"/>
      <c r="AC25" s="805"/>
      <c r="AD25" s="806"/>
      <c r="AE25" s="151">
        <f>IFERROR(AE24/S24,0)</f>
        <v>0</v>
      </c>
    </row>
  </sheetData>
  <sheetProtection selectLockedCells="1"/>
  <dataConsolidate link="1"/>
  <mergeCells count="11">
    <mergeCell ref="AA25:AD25"/>
    <mergeCell ref="L3:L4"/>
    <mergeCell ref="L8:L9"/>
    <mergeCell ref="L11:L13"/>
    <mergeCell ref="L14:L16"/>
    <mergeCell ref="L17:L22"/>
    <mergeCell ref="M17:M22"/>
    <mergeCell ref="M14:M16"/>
    <mergeCell ref="M11:M13"/>
    <mergeCell ref="M8:M9"/>
    <mergeCell ref="M3:M4"/>
  </mergeCells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9"/>
  <dimension ref="B1:W86"/>
  <sheetViews>
    <sheetView zoomScaleNormal="100" workbookViewId="0">
      <selection activeCell="K85" sqref="K85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36.88671875" style="23" customWidth="1"/>
    <col min="4" max="4" width="45.6640625" style="23" customWidth="1"/>
    <col min="5" max="5" width="14.44140625" style="23" bestFit="1" customWidth="1"/>
    <col min="6" max="6" width="16.77734375" style="23" customWidth="1"/>
    <col min="7" max="7" width="16.6640625" style="23" customWidth="1"/>
    <col min="8" max="8" width="16.21875" style="23" customWidth="1"/>
    <col min="9" max="10" width="8.21875" style="23" bestFit="1" customWidth="1"/>
    <col min="11" max="11" width="11.21875" style="23" bestFit="1" customWidth="1"/>
    <col min="12" max="13" width="13.5546875" style="23" bestFit="1" customWidth="1"/>
    <col min="14" max="14" width="14.44140625" style="23" bestFit="1" customWidth="1"/>
    <col min="15" max="15" width="13.5546875" style="23" customWidth="1"/>
    <col min="16" max="19" width="11.21875" style="23" customWidth="1"/>
    <col min="20" max="20" width="11.77734375" style="23" customWidth="1"/>
    <col min="21" max="21" width="10.77734375" style="23" customWidth="1"/>
    <col min="22" max="22" width="11.77734375" style="23" customWidth="1"/>
    <col min="23" max="23" width="11.44140625" style="23" customWidth="1"/>
    <col min="24" max="24" width="12.77734375" style="23" customWidth="1"/>
    <col min="25" max="16384" width="9.21875" style="23"/>
  </cols>
  <sheetData>
    <row r="1" spans="2:23" s="43" customFormat="1" ht="25.5" customHeight="1" thickBot="1" x14ac:dyDescent="0.35">
      <c r="B1" s="38" t="s">
        <v>44</v>
      </c>
      <c r="C1" s="39"/>
      <c r="D1" s="39"/>
      <c r="E1" s="39"/>
      <c r="F1" s="835"/>
      <c r="G1" s="836"/>
      <c r="H1" s="39"/>
      <c r="I1" s="39"/>
      <c r="J1" s="39"/>
      <c r="K1" s="192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2:23" ht="26.1" customHeight="1" x14ac:dyDescent="0.2">
      <c r="B2" s="897" t="s">
        <v>301</v>
      </c>
      <c r="C2" s="900" t="s">
        <v>0</v>
      </c>
      <c r="D2" s="909" t="s">
        <v>51</v>
      </c>
      <c r="E2" s="903" t="s">
        <v>87</v>
      </c>
      <c r="F2" s="906" t="s">
        <v>242</v>
      </c>
      <c r="G2" s="912" t="s">
        <v>240</v>
      </c>
      <c r="H2" s="915" t="s">
        <v>47</v>
      </c>
      <c r="I2" s="924" t="s">
        <v>503</v>
      </c>
      <c r="J2" s="918" t="s">
        <v>241</v>
      </c>
      <c r="K2" s="921" t="s">
        <v>7</v>
      </c>
      <c r="L2" s="879" t="s">
        <v>14</v>
      </c>
      <c r="M2" s="879" t="s">
        <v>969</v>
      </c>
      <c r="N2" s="882" t="s">
        <v>77</v>
      </c>
      <c r="O2" s="885" t="s">
        <v>54</v>
      </c>
      <c r="P2" s="885" t="s">
        <v>244</v>
      </c>
      <c r="Q2" s="885" t="s">
        <v>245</v>
      </c>
      <c r="R2" s="885" t="s">
        <v>246</v>
      </c>
      <c r="S2" s="888" t="s">
        <v>269</v>
      </c>
      <c r="T2" s="894" t="s">
        <v>56</v>
      </c>
      <c r="U2" s="879" t="s">
        <v>57</v>
      </c>
      <c r="V2" s="891" t="s">
        <v>9</v>
      </c>
      <c r="W2" s="879" t="s">
        <v>10</v>
      </c>
    </row>
    <row r="3" spans="2:23" ht="25.95" customHeight="1" x14ac:dyDescent="0.2">
      <c r="B3" s="898"/>
      <c r="C3" s="901"/>
      <c r="D3" s="910"/>
      <c r="E3" s="904"/>
      <c r="F3" s="907"/>
      <c r="G3" s="913"/>
      <c r="H3" s="916"/>
      <c r="I3" s="925"/>
      <c r="J3" s="919"/>
      <c r="K3" s="922"/>
      <c r="L3" s="880"/>
      <c r="M3" s="880"/>
      <c r="N3" s="883"/>
      <c r="O3" s="886"/>
      <c r="P3" s="886"/>
      <c r="Q3" s="886"/>
      <c r="R3" s="886"/>
      <c r="S3" s="889"/>
      <c r="T3" s="895"/>
      <c r="U3" s="880"/>
      <c r="V3" s="892"/>
      <c r="W3" s="880"/>
    </row>
    <row r="4" spans="2:23" ht="25.05" customHeight="1" thickBot="1" x14ac:dyDescent="0.25">
      <c r="B4" s="899"/>
      <c r="C4" s="902"/>
      <c r="D4" s="911"/>
      <c r="E4" s="905"/>
      <c r="F4" s="908"/>
      <c r="G4" s="914"/>
      <c r="H4" s="917"/>
      <c r="I4" s="926"/>
      <c r="J4" s="920"/>
      <c r="K4" s="923"/>
      <c r="L4" s="881"/>
      <c r="M4" s="881"/>
      <c r="N4" s="884"/>
      <c r="O4" s="887"/>
      <c r="P4" s="887"/>
      <c r="Q4" s="887"/>
      <c r="R4" s="887"/>
      <c r="S4" s="890"/>
      <c r="T4" s="896"/>
      <c r="U4" s="881"/>
      <c r="V4" s="893"/>
      <c r="W4" s="881"/>
    </row>
    <row r="5" spans="2:23" ht="20.399999999999999" x14ac:dyDescent="0.2">
      <c r="B5" s="343" t="s">
        <v>1149</v>
      </c>
      <c r="C5" s="344" t="s">
        <v>1150</v>
      </c>
      <c r="D5" s="286" t="s">
        <v>1151</v>
      </c>
      <c r="E5" s="287"/>
      <c r="F5" s="345"/>
      <c r="G5" s="322">
        <v>0.08</v>
      </c>
      <c r="H5" s="849"/>
      <c r="I5" s="867" t="s">
        <v>1205</v>
      </c>
      <c r="J5" s="324">
        <f>ROUND(G5*(1-$H$5),3)</f>
        <v>0.08</v>
      </c>
      <c r="K5" s="314">
        <f>J5*E5*F5</f>
        <v>0</v>
      </c>
      <c r="L5" s="351">
        <f>K5*3.5</f>
        <v>0</v>
      </c>
      <c r="M5" s="351">
        <f>G5*E5*F5*3.5</f>
        <v>0</v>
      </c>
      <c r="N5" s="315"/>
      <c r="O5" s="316"/>
      <c r="P5" s="317"/>
      <c r="Q5" s="317"/>
      <c r="R5" s="317"/>
      <c r="S5" s="318"/>
      <c r="T5" s="354" t="str">
        <f t="shared" ref="T5:T6" si="0">IFERROR(E5*F5/N5,"resa mancante")</f>
        <v>resa mancante</v>
      </c>
      <c r="U5" s="325" t="str">
        <f>IFERROR(T5*3.5,"resa mancante")</f>
        <v>resa mancante</v>
      </c>
      <c r="V5" s="354">
        <f>IFERROR(T5*$S5,0)</f>
        <v>0</v>
      </c>
      <c r="W5" s="325">
        <f t="shared" ref="W5:W6" si="1">IFERROR(U5*$S5,0)</f>
        <v>0</v>
      </c>
    </row>
    <row r="6" spans="2:23" x14ac:dyDescent="0.2">
      <c r="B6" s="346" t="s">
        <v>1152</v>
      </c>
      <c r="C6" s="297" t="s">
        <v>1153</v>
      </c>
      <c r="D6" s="298" t="s">
        <v>1154</v>
      </c>
      <c r="E6" s="299"/>
      <c r="F6" s="300"/>
      <c r="G6" s="301">
        <v>0.09</v>
      </c>
      <c r="H6" s="850"/>
      <c r="I6" s="868"/>
      <c r="J6" s="302">
        <f t="shared" ref="J6" si="2">ROUND(G6*(1-$H$5),3)</f>
        <v>0.09</v>
      </c>
      <c r="K6" s="303">
        <f t="shared" ref="K6" si="3">J6*E6*F6</f>
        <v>0</v>
      </c>
      <c r="L6" s="352">
        <f t="shared" ref="L6:L78" si="4">K6*3.5</f>
        <v>0</v>
      </c>
      <c r="M6" s="352">
        <f t="shared" ref="M6:M69" si="5">G6*E6*F6*3.5</f>
        <v>0</v>
      </c>
      <c r="N6" s="304"/>
      <c r="O6" s="305"/>
      <c r="P6" s="306"/>
      <c r="Q6" s="306"/>
      <c r="R6" s="306"/>
      <c r="S6" s="307"/>
      <c r="T6" s="333" t="str">
        <f t="shared" si="0"/>
        <v>resa mancante</v>
      </c>
      <c r="U6" s="308" t="str">
        <f t="shared" ref="U6:U78" si="6">IFERROR(T6*3.5,"resa mancante")</f>
        <v>resa mancante</v>
      </c>
      <c r="V6" s="333">
        <f t="shared" ref="V6" si="7">IFERROR(T6*$S6,0)</f>
        <v>0</v>
      </c>
      <c r="W6" s="308">
        <f t="shared" si="1"/>
        <v>0</v>
      </c>
    </row>
    <row r="7" spans="2:23" x14ac:dyDescent="0.2">
      <c r="B7" s="346" t="s">
        <v>1155</v>
      </c>
      <c r="C7" s="297" t="s">
        <v>1156</v>
      </c>
      <c r="D7" s="298" t="s">
        <v>1157</v>
      </c>
      <c r="E7" s="299"/>
      <c r="F7" s="300"/>
      <c r="G7" s="301">
        <v>0.02</v>
      </c>
      <c r="H7" s="850"/>
      <c r="I7" s="868"/>
      <c r="J7" s="302">
        <f t="shared" ref="J7:J78" si="8">ROUND(G7*(1-$H$5),3)</f>
        <v>0.02</v>
      </c>
      <c r="K7" s="303">
        <f t="shared" ref="K7:K78" si="9">J7*E7*F7</f>
        <v>0</v>
      </c>
      <c r="L7" s="352">
        <f t="shared" si="4"/>
        <v>0</v>
      </c>
      <c r="M7" s="352">
        <f t="shared" si="5"/>
        <v>0</v>
      </c>
      <c r="N7" s="304"/>
      <c r="O7" s="305"/>
      <c r="P7" s="306"/>
      <c r="Q7" s="306"/>
      <c r="R7" s="306"/>
      <c r="S7" s="307"/>
      <c r="T7" s="333" t="str">
        <f t="shared" ref="T7:T78" si="10">IFERROR(E7*F7/N7,"resa mancante")</f>
        <v>resa mancante</v>
      </c>
      <c r="U7" s="308" t="str">
        <f t="shared" si="6"/>
        <v>resa mancante</v>
      </c>
      <c r="V7" s="333">
        <f t="shared" ref="V7:V84" si="11">IFERROR(T7*$S7,0)</f>
        <v>0</v>
      </c>
      <c r="W7" s="308">
        <f t="shared" ref="W7:W84" si="12">IFERROR(U7*$S7,0)</f>
        <v>0</v>
      </c>
    </row>
    <row r="8" spans="2:23" ht="61.2" x14ac:dyDescent="0.2">
      <c r="B8" s="346" t="s">
        <v>1158</v>
      </c>
      <c r="C8" s="297" t="s">
        <v>1159</v>
      </c>
      <c r="D8" s="298" t="s">
        <v>1160</v>
      </c>
      <c r="E8" s="299"/>
      <c r="F8" s="300"/>
      <c r="G8" s="301">
        <v>0.06</v>
      </c>
      <c r="H8" s="850"/>
      <c r="I8" s="868"/>
      <c r="J8" s="302">
        <f t="shared" si="8"/>
        <v>0.06</v>
      </c>
      <c r="K8" s="303">
        <f t="shared" si="9"/>
        <v>0</v>
      </c>
      <c r="L8" s="352">
        <f t="shared" si="4"/>
        <v>0</v>
      </c>
      <c r="M8" s="352">
        <f t="shared" si="5"/>
        <v>0</v>
      </c>
      <c r="N8" s="304"/>
      <c r="O8" s="305"/>
      <c r="P8" s="306"/>
      <c r="Q8" s="306"/>
      <c r="R8" s="306"/>
      <c r="S8" s="307"/>
      <c r="T8" s="333" t="str">
        <f t="shared" si="10"/>
        <v>resa mancante</v>
      </c>
      <c r="U8" s="308" t="str">
        <f t="shared" si="6"/>
        <v>resa mancante</v>
      </c>
      <c r="V8" s="333">
        <f t="shared" si="11"/>
        <v>0</v>
      </c>
      <c r="W8" s="308">
        <f t="shared" si="12"/>
        <v>0</v>
      </c>
    </row>
    <row r="9" spans="2:23" ht="20.399999999999999" x14ac:dyDescent="0.2">
      <c r="B9" s="346" t="s">
        <v>1161</v>
      </c>
      <c r="C9" s="297" t="s">
        <v>1162</v>
      </c>
      <c r="D9" s="298" t="s">
        <v>1163</v>
      </c>
      <c r="E9" s="299"/>
      <c r="F9" s="300"/>
      <c r="G9" s="301">
        <v>0.20599999999999999</v>
      </c>
      <c r="H9" s="850"/>
      <c r="I9" s="868"/>
      <c r="J9" s="302">
        <f t="shared" si="8"/>
        <v>0.20599999999999999</v>
      </c>
      <c r="K9" s="303">
        <f t="shared" si="9"/>
        <v>0</v>
      </c>
      <c r="L9" s="352">
        <f t="shared" si="4"/>
        <v>0</v>
      </c>
      <c r="M9" s="352">
        <f t="shared" si="5"/>
        <v>0</v>
      </c>
      <c r="N9" s="304"/>
      <c r="O9" s="305"/>
      <c r="P9" s="306"/>
      <c r="Q9" s="306"/>
      <c r="R9" s="306"/>
      <c r="S9" s="307"/>
      <c r="T9" s="333" t="str">
        <f t="shared" si="10"/>
        <v>resa mancante</v>
      </c>
      <c r="U9" s="308" t="str">
        <f t="shared" si="6"/>
        <v>resa mancante</v>
      </c>
      <c r="V9" s="333">
        <f t="shared" si="11"/>
        <v>0</v>
      </c>
      <c r="W9" s="308">
        <f t="shared" si="12"/>
        <v>0</v>
      </c>
    </row>
    <row r="10" spans="2:23" ht="20.399999999999999" x14ac:dyDescent="0.2">
      <c r="B10" s="346" t="s">
        <v>1164</v>
      </c>
      <c r="C10" s="297" t="s">
        <v>1165</v>
      </c>
      <c r="D10" s="298" t="s">
        <v>1160</v>
      </c>
      <c r="E10" s="299"/>
      <c r="F10" s="300"/>
      <c r="G10" s="301">
        <v>0.04</v>
      </c>
      <c r="H10" s="850"/>
      <c r="I10" s="868"/>
      <c r="J10" s="302">
        <f t="shared" si="8"/>
        <v>0.04</v>
      </c>
      <c r="K10" s="303">
        <f t="shared" si="9"/>
        <v>0</v>
      </c>
      <c r="L10" s="352">
        <f t="shared" si="4"/>
        <v>0</v>
      </c>
      <c r="M10" s="352">
        <f t="shared" si="5"/>
        <v>0</v>
      </c>
      <c r="N10" s="304"/>
      <c r="O10" s="305"/>
      <c r="P10" s="306"/>
      <c r="Q10" s="306"/>
      <c r="R10" s="306"/>
      <c r="S10" s="307"/>
      <c r="T10" s="333" t="str">
        <f t="shared" si="10"/>
        <v>resa mancante</v>
      </c>
      <c r="U10" s="308" t="str">
        <f t="shared" si="6"/>
        <v>resa mancante</v>
      </c>
      <c r="V10" s="333">
        <f t="shared" si="11"/>
        <v>0</v>
      </c>
      <c r="W10" s="308">
        <f t="shared" si="12"/>
        <v>0</v>
      </c>
    </row>
    <row r="11" spans="2:23" ht="20.399999999999999" x14ac:dyDescent="0.2">
      <c r="B11" s="346" t="s">
        <v>1166</v>
      </c>
      <c r="C11" s="297" t="s">
        <v>1167</v>
      </c>
      <c r="D11" s="298" t="s">
        <v>1157</v>
      </c>
      <c r="E11" s="299"/>
      <c r="F11" s="300"/>
      <c r="G11" s="301">
        <v>0.02</v>
      </c>
      <c r="H11" s="850"/>
      <c r="I11" s="868"/>
      <c r="J11" s="302">
        <f t="shared" si="8"/>
        <v>0.02</v>
      </c>
      <c r="K11" s="303">
        <f t="shared" si="9"/>
        <v>0</v>
      </c>
      <c r="L11" s="352">
        <f t="shared" si="4"/>
        <v>0</v>
      </c>
      <c r="M11" s="352">
        <f t="shared" si="5"/>
        <v>0</v>
      </c>
      <c r="N11" s="304"/>
      <c r="O11" s="305"/>
      <c r="P11" s="306"/>
      <c r="Q11" s="306"/>
      <c r="R11" s="306"/>
      <c r="S11" s="307"/>
      <c r="T11" s="333" t="str">
        <f t="shared" si="10"/>
        <v>resa mancante</v>
      </c>
      <c r="U11" s="308" t="str">
        <f t="shared" si="6"/>
        <v>resa mancante</v>
      </c>
      <c r="V11" s="333">
        <f t="shared" si="11"/>
        <v>0</v>
      </c>
      <c r="W11" s="308">
        <f t="shared" si="12"/>
        <v>0</v>
      </c>
    </row>
    <row r="12" spans="2:23" ht="61.2" x14ac:dyDescent="0.2">
      <c r="B12" s="346" t="s">
        <v>1168</v>
      </c>
      <c r="C12" s="297" t="s">
        <v>1169</v>
      </c>
      <c r="D12" s="298" t="s">
        <v>1157</v>
      </c>
      <c r="E12" s="299"/>
      <c r="F12" s="300"/>
      <c r="G12" s="301">
        <v>0.12</v>
      </c>
      <c r="H12" s="850"/>
      <c r="I12" s="868"/>
      <c r="J12" s="302">
        <f t="shared" si="8"/>
        <v>0.12</v>
      </c>
      <c r="K12" s="303">
        <f t="shared" si="9"/>
        <v>0</v>
      </c>
      <c r="L12" s="352">
        <f t="shared" si="4"/>
        <v>0</v>
      </c>
      <c r="M12" s="352">
        <f t="shared" si="5"/>
        <v>0</v>
      </c>
      <c r="N12" s="304"/>
      <c r="O12" s="305"/>
      <c r="P12" s="306"/>
      <c r="Q12" s="306"/>
      <c r="R12" s="306"/>
      <c r="S12" s="307"/>
      <c r="T12" s="333" t="str">
        <f t="shared" si="10"/>
        <v>resa mancante</v>
      </c>
      <c r="U12" s="308" t="str">
        <f t="shared" si="6"/>
        <v>resa mancante</v>
      </c>
      <c r="V12" s="333">
        <f t="shared" si="11"/>
        <v>0</v>
      </c>
      <c r="W12" s="308">
        <f t="shared" si="12"/>
        <v>0</v>
      </c>
    </row>
    <row r="13" spans="2:23" ht="20.399999999999999" x14ac:dyDescent="0.2">
      <c r="B13" s="346" t="s">
        <v>1170</v>
      </c>
      <c r="C13" s="297" t="s">
        <v>1171</v>
      </c>
      <c r="D13" s="298" t="s">
        <v>1157</v>
      </c>
      <c r="E13" s="299"/>
      <c r="F13" s="300"/>
      <c r="G13" s="301">
        <v>0.2</v>
      </c>
      <c r="H13" s="850"/>
      <c r="I13" s="868"/>
      <c r="J13" s="302">
        <f t="shared" si="8"/>
        <v>0.2</v>
      </c>
      <c r="K13" s="303">
        <f t="shared" si="9"/>
        <v>0</v>
      </c>
      <c r="L13" s="352">
        <f t="shared" si="4"/>
        <v>0</v>
      </c>
      <c r="M13" s="352">
        <f t="shared" si="5"/>
        <v>0</v>
      </c>
      <c r="N13" s="304"/>
      <c r="O13" s="305"/>
      <c r="P13" s="306"/>
      <c r="Q13" s="306"/>
      <c r="R13" s="306"/>
      <c r="S13" s="307"/>
      <c r="T13" s="333" t="str">
        <f t="shared" si="10"/>
        <v>resa mancante</v>
      </c>
      <c r="U13" s="308" t="str">
        <f t="shared" si="6"/>
        <v>resa mancante</v>
      </c>
      <c r="V13" s="333">
        <f t="shared" si="11"/>
        <v>0</v>
      </c>
      <c r="W13" s="308">
        <f t="shared" si="12"/>
        <v>0</v>
      </c>
    </row>
    <row r="14" spans="2:23" ht="30.6" x14ac:dyDescent="0.2">
      <c r="B14" s="346" t="s">
        <v>1172</v>
      </c>
      <c r="C14" s="297" t="s">
        <v>1173</v>
      </c>
      <c r="D14" s="298" t="s">
        <v>1157</v>
      </c>
      <c r="E14" s="299"/>
      <c r="F14" s="300"/>
      <c r="G14" s="301">
        <v>0.06</v>
      </c>
      <c r="H14" s="850"/>
      <c r="I14" s="868"/>
      <c r="J14" s="302">
        <f t="shared" si="8"/>
        <v>0.06</v>
      </c>
      <c r="K14" s="303">
        <f t="shared" si="9"/>
        <v>0</v>
      </c>
      <c r="L14" s="352">
        <f t="shared" si="4"/>
        <v>0</v>
      </c>
      <c r="M14" s="352">
        <f t="shared" si="5"/>
        <v>0</v>
      </c>
      <c r="N14" s="304"/>
      <c r="O14" s="305"/>
      <c r="P14" s="306"/>
      <c r="Q14" s="306"/>
      <c r="R14" s="306"/>
      <c r="S14" s="307"/>
      <c r="T14" s="333" t="str">
        <f t="shared" si="10"/>
        <v>resa mancante</v>
      </c>
      <c r="U14" s="308" t="str">
        <f t="shared" si="6"/>
        <v>resa mancante</v>
      </c>
      <c r="V14" s="333">
        <f t="shared" si="11"/>
        <v>0</v>
      </c>
      <c r="W14" s="308">
        <f t="shared" si="12"/>
        <v>0</v>
      </c>
    </row>
    <row r="15" spans="2:23" ht="20.399999999999999" x14ac:dyDescent="0.2">
      <c r="B15" s="346" t="s">
        <v>1174</v>
      </c>
      <c r="C15" s="297" t="s">
        <v>1175</v>
      </c>
      <c r="D15" s="298" t="s">
        <v>1160</v>
      </c>
      <c r="E15" s="299"/>
      <c r="F15" s="300"/>
      <c r="G15" s="301">
        <v>0.04</v>
      </c>
      <c r="H15" s="850"/>
      <c r="I15" s="868"/>
      <c r="J15" s="302">
        <f t="shared" si="8"/>
        <v>0.04</v>
      </c>
      <c r="K15" s="303">
        <f t="shared" si="9"/>
        <v>0</v>
      </c>
      <c r="L15" s="352">
        <f t="shared" si="4"/>
        <v>0</v>
      </c>
      <c r="M15" s="352">
        <f t="shared" si="5"/>
        <v>0</v>
      </c>
      <c r="N15" s="304"/>
      <c r="O15" s="305"/>
      <c r="P15" s="306"/>
      <c r="Q15" s="306"/>
      <c r="R15" s="306"/>
      <c r="S15" s="307"/>
      <c r="T15" s="333" t="str">
        <f t="shared" si="10"/>
        <v>resa mancante</v>
      </c>
      <c r="U15" s="308" t="str">
        <f t="shared" si="6"/>
        <v>resa mancante</v>
      </c>
      <c r="V15" s="333">
        <f t="shared" si="11"/>
        <v>0</v>
      </c>
      <c r="W15" s="308">
        <f t="shared" si="12"/>
        <v>0</v>
      </c>
    </row>
    <row r="16" spans="2:23" ht="20.399999999999999" x14ac:dyDescent="0.2">
      <c r="B16" s="346" t="s">
        <v>1176</v>
      </c>
      <c r="C16" s="297" t="s">
        <v>1177</v>
      </c>
      <c r="D16" s="298" t="s">
        <v>1157</v>
      </c>
      <c r="E16" s="299"/>
      <c r="F16" s="300"/>
      <c r="G16" s="301">
        <v>0.42</v>
      </c>
      <c r="H16" s="850"/>
      <c r="I16" s="868"/>
      <c r="J16" s="302">
        <f t="shared" si="8"/>
        <v>0.42</v>
      </c>
      <c r="K16" s="303">
        <f t="shared" si="9"/>
        <v>0</v>
      </c>
      <c r="L16" s="352">
        <f t="shared" si="4"/>
        <v>0</v>
      </c>
      <c r="M16" s="352">
        <f t="shared" si="5"/>
        <v>0</v>
      </c>
      <c r="N16" s="304"/>
      <c r="O16" s="305"/>
      <c r="P16" s="306"/>
      <c r="Q16" s="306"/>
      <c r="R16" s="306"/>
      <c r="S16" s="307"/>
      <c r="T16" s="333" t="str">
        <f t="shared" si="10"/>
        <v>resa mancante</v>
      </c>
      <c r="U16" s="308" t="str">
        <f t="shared" si="6"/>
        <v>resa mancante</v>
      </c>
      <c r="V16" s="333">
        <f t="shared" si="11"/>
        <v>0</v>
      </c>
      <c r="W16" s="308">
        <f t="shared" si="12"/>
        <v>0</v>
      </c>
    </row>
    <row r="17" spans="2:23" ht="91.8" x14ac:dyDescent="0.2">
      <c r="B17" s="346" t="s">
        <v>1178</v>
      </c>
      <c r="C17" s="297" t="s">
        <v>1179</v>
      </c>
      <c r="D17" s="298" t="s">
        <v>1157</v>
      </c>
      <c r="E17" s="299"/>
      <c r="F17" s="300"/>
      <c r="G17" s="301">
        <v>0.33</v>
      </c>
      <c r="H17" s="850"/>
      <c r="I17" s="868"/>
      <c r="J17" s="302">
        <f t="shared" si="8"/>
        <v>0.33</v>
      </c>
      <c r="K17" s="303">
        <f t="shared" si="9"/>
        <v>0</v>
      </c>
      <c r="L17" s="352">
        <f t="shared" si="4"/>
        <v>0</v>
      </c>
      <c r="M17" s="352">
        <f t="shared" si="5"/>
        <v>0</v>
      </c>
      <c r="N17" s="304"/>
      <c r="O17" s="305"/>
      <c r="P17" s="306"/>
      <c r="Q17" s="306"/>
      <c r="R17" s="306"/>
      <c r="S17" s="307"/>
      <c r="T17" s="333" t="str">
        <f t="shared" si="10"/>
        <v>resa mancante</v>
      </c>
      <c r="U17" s="308" t="str">
        <f t="shared" si="6"/>
        <v>resa mancante</v>
      </c>
      <c r="V17" s="333">
        <f t="shared" si="11"/>
        <v>0</v>
      </c>
      <c r="W17" s="308">
        <f t="shared" si="12"/>
        <v>0</v>
      </c>
    </row>
    <row r="18" spans="2:23" ht="30.6" x14ac:dyDescent="0.2">
      <c r="B18" s="346" t="s">
        <v>1180</v>
      </c>
      <c r="C18" s="297" t="s">
        <v>1181</v>
      </c>
      <c r="D18" s="298" t="s">
        <v>1157</v>
      </c>
      <c r="E18" s="299"/>
      <c r="F18" s="300"/>
      <c r="G18" s="301">
        <v>0.11</v>
      </c>
      <c r="H18" s="850"/>
      <c r="I18" s="868"/>
      <c r="J18" s="302">
        <f t="shared" si="8"/>
        <v>0.11</v>
      </c>
      <c r="K18" s="303">
        <f t="shared" si="9"/>
        <v>0</v>
      </c>
      <c r="L18" s="352">
        <f t="shared" si="4"/>
        <v>0</v>
      </c>
      <c r="M18" s="352">
        <f t="shared" si="5"/>
        <v>0</v>
      </c>
      <c r="N18" s="304"/>
      <c r="O18" s="305"/>
      <c r="P18" s="306"/>
      <c r="Q18" s="306"/>
      <c r="R18" s="306"/>
      <c r="S18" s="307"/>
      <c r="T18" s="333" t="str">
        <f t="shared" si="10"/>
        <v>resa mancante</v>
      </c>
      <c r="U18" s="308" t="str">
        <f t="shared" si="6"/>
        <v>resa mancante</v>
      </c>
      <c r="V18" s="333">
        <f t="shared" si="11"/>
        <v>0</v>
      </c>
      <c r="W18" s="308">
        <f t="shared" si="12"/>
        <v>0</v>
      </c>
    </row>
    <row r="19" spans="2:23" ht="20.399999999999999" x14ac:dyDescent="0.2">
      <c r="B19" s="346" t="s">
        <v>1182</v>
      </c>
      <c r="C19" s="297" t="s">
        <v>1183</v>
      </c>
      <c r="D19" s="298" t="s">
        <v>1160</v>
      </c>
      <c r="E19" s="299"/>
      <c r="F19" s="300"/>
      <c r="G19" s="301">
        <v>0.01</v>
      </c>
      <c r="H19" s="850"/>
      <c r="I19" s="868"/>
      <c r="J19" s="302">
        <f t="shared" si="8"/>
        <v>0.01</v>
      </c>
      <c r="K19" s="303">
        <f t="shared" si="9"/>
        <v>0</v>
      </c>
      <c r="L19" s="352">
        <f t="shared" si="4"/>
        <v>0</v>
      </c>
      <c r="M19" s="352">
        <f t="shared" si="5"/>
        <v>0</v>
      </c>
      <c r="N19" s="304"/>
      <c r="O19" s="305"/>
      <c r="P19" s="306"/>
      <c r="Q19" s="306"/>
      <c r="R19" s="306"/>
      <c r="S19" s="307"/>
      <c r="T19" s="333" t="str">
        <f t="shared" si="10"/>
        <v>resa mancante</v>
      </c>
      <c r="U19" s="308" t="str">
        <f t="shared" si="6"/>
        <v>resa mancante</v>
      </c>
      <c r="V19" s="333">
        <f t="shared" si="11"/>
        <v>0</v>
      </c>
      <c r="W19" s="308">
        <f t="shared" si="12"/>
        <v>0</v>
      </c>
    </row>
    <row r="20" spans="2:23" ht="40.799999999999997" x14ac:dyDescent="0.2">
      <c r="B20" s="346" t="s">
        <v>1184</v>
      </c>
      <c r="C20" s="297" t="s">
        <v>1185</v>
      </c>
      <c r="D20" s="298" t="s">
        <v>1160</v>
      </c>
      <c r="E20" s="299"/>
      <c r="F20" s="300"/>
      <c r="G20" s="301">
        <v>0.01</v>
      </c>
      <c r="H20" s="850"/>
      <c r="I20" s="868"/>
      <c r="J20" s="302">
        <f t="shared" si="8"/>
        <v>0.01</v>
      </c>
      <c r="K20" s="303">
        <f t="shared" si="9"/>
        <v>0</v>
      </c>
      <c r="L20" s="352">
        <f t="shared" si="4"/>
        <v>0</v>
      </c>
      <c r="M20" s="352">
        <f t="shared" si="5"/>
        <v>0</v>
      </c>
      <c r="N20" s="304"/>
      <c r="O20" s="305"/>
      <c r="P20" s="306"/>
      <c r="Q20" s="306"/>
      <c r="R20" s="306"/>
      <c r="S20" s="307"/>
      <c r="T20" s="333" t="str">
        <f t="shared" si="10"/>
        <v>resa mancante</v>
      </c>
      <c r="U20" s="308" t="str">
        <f t="shared" si="6"/>
        <v>resa mancante</v>
      </c>
      <c r="V20" s="333">
        <f t="shared" si="11"/>
        <v>0</v>
      </c>
      <c r="W20" s="308">
        <f t="shared" si="12"/>
        <v>0</v>
      </c>
    </row>
    <row r="21" spans="2:23" x14ac:dyDescent="0.2">
      <c r="B21" s="346" t="s">
        <v>1186</v>
      </c>
      <c r="C21" s="297" t="s">
        <v>1187</v>
      </c>
      <c r="D21" s="298" t="s">
        <v>1160</v>
      </c>
      <c r="E21" s="299"/>
      <c r="F21" s="300"/>
      <c r="G21" s="301">
        <v>0.02</v>
      </c>
      <c r="H21" s="850"/>
      <c r="I21" s="868"/>
      <c r="J21" s="302">
        <f t="shared" si="8"/>
        <v>0.02</v>
      </c>
      <c r="K21" s="303">
        <f t="shared" si="9"/>
        <v>0</v>
      </c>
      <c r="L21" s="352">
        <f t="shared" si="4"/>
        <v>0</v>
      </c>
      <c r="M21" s="352">
        <f t="shared" si="5"/>
        <v>0</v>
      </c>
      <c r="N21" s="304"/>
      <c r="O21" s="305"/>
      <c r="P21" s="306"/>
      <c r="Q21" s="306"/>
      <c r="R21" s="306"/>
      <c r="S21" s="307"/>
      <c r="T21" s="333" t="str">
        <f t="shared" si="10"/>
        <v>resa mancante</v>
      </c>
      <c r="U21" s="308" t="str">
        <f t="shared" si="6"/>
        <v>resa mancante</v>
      </c>
      <c r="V21" s="333">
        <f t="shared" si="11"/>
        <v>0</v>
      </c>
      <c r="W21" s="308">
        <f t="shared" si="12"/>
        <v>0</v>
      </c>
    </row>
    <row r="22" spans="2:23" ht="71.400000000000006" x14ac:dyDescent="0.2">
      <c r="B22" s="346" t="s">
        <v>1188</v>
      </c>
      <c r="C22" s="297" t="s">
        <v>1189</v>
      </c>
      <c r="D22" s="298" t="s">
        <v>1160</v>
      </c>
      <c r="E22" s="299"/>
      <c r="F22" s="300"/>
      <c r="G22" s="301">
        <v>0.01</v>
      </c>
      <c r="H22" s="850"/>
      <c r="I22" s="868"/>
      <c r="J22" s="302">
        <f t="shared" si="8"/>
        <v>0.01</v>
      </c>
      <c r="K22" s="303">
        <f t="shared" si="9"/>
        <v>0</v>
      </c>
      <c r="L22" s="352">
        <f t="shared" si="4"/>
        <v>0</v>
      </c>
      <c r="M22" s="352">
        <f t="shared" si="5"/>
        <v>0</v>
      </c>
      <c r="N22" s="304"/>
      <c r="O22" s="305"/>
      <c r="P22" s="306"/>
      <c r="Q22" s="306"/>
      <c r="R22" s="306"/>
      <c r="S22" s="307"/>
      <c r="T22" s="333" t="str">
        <f t="shared" si="10"/>
        <v>resa mancante</v>
      </c>
      <c r="U22" s="308" t="str">
        <f t="shared" si="6"/>
        <v>resa mancante</v>
      </c>
      <c r="V22" s="333">
        <f t="shared" si="11"/>
        <v>0</v>
      </c>
      <c r="W22" s="308">
        <f t="shared" si="12"/>
        <v>0</v>
      </c>
    </row>
    <row r="23" spans="2:23" ht="51" x14ac:dyDescent="0.2">
      <c r="B23" s="346" t="s">
        <v>1190</v>
      </c>
      <c r="C23" s="297" t="s">
        <v>1191</v>
      </c>
      <c r="D23" s="298" t="s">
        <v>1157</v>
      </c>
      <c r="E23" s="299"/>
      <c r="F23" s="300"/>
      <c r="G23" s="301">
        <v>0.25800000000000001</v>
      </c>
      <c r="H23" s="850"/>
      <c r="I23" s="868"/>
      <c r="J23" s="302">
        <f t="shared" si="8"/>
        <v>0.25800000000000001</v>
      </c>
      <c r="K23" s="303">
        <f t="shared" si="9"/>
        <v>0</v>
      </c>
      <c r="L23" s="352">
        <f t="shared" si="4"/>
        <v>0</v>
      </c>
      <c r="M23" s="352">
        <f t="shared" si="5"/>
        <v>0</v>
      </c>
      <c r="N23" s="304"/>
      <c r="O23" s="305"/>
      <c r="P23" s="306"/>
      <c r="Q23" s="306"/>
      <c r="R23" s="306"/>
      <c r="S23" s="307"/>
      <c r="T23" s="333" t="str">
        <f t="shared" si="10"/>
        <v>resa mancante</v>
      </c>
      <c r="U23" s="308" t="str">
        <f t="shared" si="6"/>
        <v>resa mancante</v>
      </c>
      <c r="V23" s="333">
        <f t="shared" si="11"/>
        <v>0</v>
      </c>
      <c r="W23" s="308">
        <f t="shared" si="12"/>
        <v>0</v>
      </c>
    </row>
    <row r="24" spans="2:23" ht="61.2" x14ac:dyDescent="0.2">
      <c r="B24" s="346" t="s">
        <v>1192</v>
      </c>
      <c r="C24" s="297" t="s">
        <v>1193</v>
      </c>
      <c r="D24" s="298" t="s">
        <v>1157</v>
      </c>
      <c r="E24" s="299"/>
      <c r="F24" s="300"/>
      <c r="G24" s="301">
        <v>3.7999999999999999E-2</v>
      </c>
      <c r="H24" s="850"/>
      <c r="I24" s="868"/>
      <c r="J24" s="302">
        <f t="shared" si="8"/>
        <v>3.7999999999999999E-2</v>
      </c>
      <c r="K24" s="303">
        <f t="shared" si="9"/>
        <v>0</v>
      </c>
      <c r="L24" s="352">
        <f t="shared" si="4"/>
        <v>0</v>
      </c>
      <c r="M24" s="352">
        <f t="shared" si="5"/>
        <v>0</v>
      </c>
      <c r="N24" s="304"/>
      <c r="O24" s="305"/>
      <c r="P24" s="306"/>
      <c r="Q24" s="306"/>
      <c r="R24" s="306"/>
      <c r="S24" s="307"/>
      <c r="T24" s="333" t="str">
        <f t="shared" si="10"/>
        <v>resa mancante</v>
      </c>
      <c r="U24" s="308" t="str">
        <f t="shared" si="6"/>
        <v>resa mancante</v>
      </c>
      <c r="V24" s="333">
        <f t="shared" si="11"/>
        <v>0</v>
      </c>
      <c r="W24" s="308">
        <f t="shared" si="12"/>
        <v>0</v>
      </c>
    </row>
    <row r="25" spans="2:23" ht="61.2" x14ac:dyDescent="0.2">
      <c r="B25" s="346" t="s">
        <v>1194</v>
      </c>
      <c r="C25" s="297" t="s">
        <v>1195</v>
      </c>
      <c r="D25" s="298" t="s">
        <v>1157</v>
      </c>
      <c r="E25" s="299"/>
      <c r="F25" s="300"/>
      <c r="G25" s="301">
        <v>2.7E-2</v>
      </c>
      <c r="H25" s="850"/>
      <c r="I25" s="868"/>
      <c r="J25" s="302">
        <f t="shared" si="8"/>
        <v>2.7E-2</v>
      </c>
      <c r="K25" s="303">
        <f t="shared" si="9"/>
        <v>0</v>
      </c>
      <c r="L25" s="352">
        <f t="shared" si="4"/>
        <v>0</v>
      </c>
      <c r="M25" s="352">
        <f t="shared" si="5"/>
        <v>0</v>
      </c>
      <c r="N25" s="304"/>
      <c r="O25" s="305"/>
      <c r="P25" s="306"/>
      <c r="Q25" s="306"/>
      <c r="R25" s="306"/>
      <c r="S25" s="307"/>
      <c r="T25" s="333" t="str">
        <f t="shared" si="10"/>
        <v>resa mancante</v>
      </c>
      <c r="U25" s="308" t="str">
        <f t="shared" si="6"/>
        <v>resa mancante</v>
      </c>
      <c r="V25" s="333">
        <f t="shared" si="11"/>
        <v>0</v>
      </c>
      <c r="W25" s="308">
        <f t="shared" si="12"/>
        <v>0</v>
      </c>
    </row>
    <row r="26" spans="2:23" ht="30.6" x14ac:dyDescent="0.2">
      <c r="B26" s="346" t="s">
        <v>1196</v>
      </c>
      <c r="C26" s="297" t="s">
        <v>1197</v>
      </c>
      <c r="D26" s="298" t="s">
        <v>1157</v>
      </c>
      <c r="E26" s="299"/>
      <c r="F26" s="300"/>
      <c r="G26" s="301">
        <v>0.16</v>
      </c>
      <c r="H26" s="850"/>
      <c r="I26" s="868"/>
      <c r="J26" s="302">
        <f t="shared" si="8"/>
        <v>0.16</v>
      </c>
      <c r="K26" s="303">
        <f t="shared" si="9"/>
        <v>0</v>
      </c>
      <c r="L26" s="352">
        <f t="shared" si="4"/>
        <v>0</v>
      </c>
      <c r="M26" s="352">
        <f t="shared" si="5"/>
        <v>0</v>
      </c>
      <c r="N26" s="304"/>
      <c r="O26" s="305"/>
      <c r="P26" s="306"/>
      <c r="Q26" s="306"/>
      <c r="R26" s="306"/>
      <c r="S26" s="307"/>
      <c r="T26" s="333" t="str">
        <f t="shared" si="10"/>
        <v>resa mancante</v>
      </c>
      <c r="U26" s="308" t="str">
        <f t="shared" si="6"/>
        <v>resa mancante</v>
      </c>
      <c r="V26" s="333">
        <f t="shared" si="11"/>
        <v>0</v>
      </c>
      <c r="W26" s="308">
        <f t="shared" si="12"/>
        <v>0</v>
      </c>
    </row>
    <row r="27" spans="2:23" ht="30.6" x14ac:dyDescent="0.2">
      <c r="B27" s="346" t="s">
        <v>1198</v>
      </c>
      <c r="C27" s="297" t="s">
        <v>1199</v>
      </c>
      <c r="D27" s="298" t="s">
        <v>1157</v>
      </c>
      <c r="E27" s="299"/>
      <c r="F27" s="300"/>
      <c r="G27" s="301">
        <v>0.11</v>
      </c>
      <c r="H27" s="850"/>
      <c r="I27" s="868"/>
      <c r="J27" s="302">
        <f t="shared" si="8"/>
        <v>0.11</v>
      </c>
      <c r="K27" s="303">
        <f t="shared" si="9"/>
        <v>0</v>
      </c>
      <c r="L27" s="352">
        <f t="shared" si="4"/>
        <v>0</v>
      </c>
      <c r="M27" s="352">
        <f t="shared" si="5"/>
        <v>0</v>
      </c>
      <c r="N27" s="304"/>
      <c r="O27" s="305"/>
      <c r="P27" s="306"/>
      <c r="Q27" s="306"/>
      <c r="R27" s="306"/>
      <c r="S27" s="307"/>
      <c r="T27" s="333" t="str">
        <f t="shared" si="10"/>
        <v>resa mancante</v>
      </c>
      <c r="U27" s="308" t="str">
        <f t="shared" si="6"/>
        <v>resa mancante</v>
      </c>
      <c r="V27" s="333">
        <f t="shared" si="11"/>
        <v>0</v>
      </c>
      <c r="W27" s="308">
        <f t="shared" si="12"/>
        <v>0</v>
      </c>
    </row>
    <row r="28" spans="2:23" ht="20.399999999999999" x14ac:dyDescent="0.2">
      <c r="B28" s="346" t="s">
        <v>1200</v>
      </c>
      <c r="C28" s="297" t="s">
        <v>1201</v>
      </c>
      <c r="D28" s="298" t="s">
        <v>1151</v>
      </c>
      <c r="E28" s="299"/>
      <c r="F28" s="300"/>
      <c r="G28" s="301">
        <v>1.1000000000000001</v>
      </c>
      <c r="H28" s="850"/>
      <c r="I28" s="868"/>
      <c r="J28" s="302">
        <f t="shared" si="8"/>
        <v>1.1000000000000001</v>
      </c>
      <c r="K28" s="303">
        <f t="shared" si="9"/>
        <v>0</v>
      </c>
      <c r="L28" s="352">
        <f t="shared" si="4"/>
        <v>0</v>
      </c>
      <c r="M28" s="352">
        <f t="shared" si="5"/>
        <v>0</v>
      </c>
      <c r="N28" s="304"/>
      <c r="O28" s="305"/>
      <c r="P28" s="306"/>
      <c r="Q28" s="306"/>
      <c r="R28" s="306"/>
      <c r="S28" s="307"/>
      <c r="T28" s="333" t="str">
        <f t="shared" si="10"/>
        <v>resa mancante</v>
      </c>
      <c r="U28" s="308" t="str">
        <f t="shared" si="6"/>
        <v>resa mancante</v>
      </c>
      <c r="V28" s="333">
        <f t="shared" si="11"/>
        <v>0</v>
      </c>
      <c r="W28" s="308">
        <f t="shared" si="12"/>
        <v>0</v>
      </c>
    </row>
    <row r="29" spans="2:23" ht="30.6" x14ac:dyDescent="0.2">
      <c r="B29" s="346" t="s">
        <v>1202</v>
      </c>
      <c r="C29" s="297" t="s">
        <v>1203</v>
      </c>
      <c r="D29" s="298" t="s">
        <v>1204</v>
      </c>
      <c r="E29" s="299"/>
      <c r="F29" s="300"/>
      <c r="G29" s="301">
        <v>1.03</v>
      </c>
      <c r="H29" s="850"/>
      <c r="I29" s="868"/>
      <c r="J29" s="302">
        <f t="shared" ref="J29" si="13">ROUND(G29*(1-$H$5),3)</f>
        <v>1.03</v>
      </c>
      <c r="K29" s="303">
        <f t="shared" ref="K29" si="14">J29*E29*F29</f>
        <v>0</v>
      </c>
      <c r="L29" s="352">
        <f t="shared" si="4"/>
        <v>0</v>
      </c>
      <c r="M29" s="352">
        <f t="shared" si="5"/>
        <v>0</v>
      </c>
      <c r="N29" s="304"/>
      <c r="O29" s="305"/>
      <c r="P29" s="306"/>
      <c r="Q29" s="306"/>
      <c r="R29" s="306"/>
      <c r="S29" s="307"/>
      <c r="T29" s="333" t="str">
        <f t="shared" ref="T29" si="15">IFERROR(E29*F29/N29,"resa mancante")</f>
        <v>resa mancante</v>
      </c>
      <c r="U29" s="308" t="str">
        <f t="shared" si="6"/>
        <v>resa mancante</v>
      </c>
      <c r="V29" s="333">
        <f t="shared" ref="V29" si="16">IFERROR(T29*$S29,0)</f>
        <v>0</v>
      </c>
      <c r="W29" s="308">
        <f t="shared" ref="W29" si="17">IFERROR(U29*$S29,0)</f>
        <v>0</v>
      </c>
    </row>
    <row r="30" spans="2:23" ht="51" x14ac:dyDescent="0.2">
      <c r="B30" s="346" t="s">
        <v>1206</v>
      </c>
      <c r="C30" s="297" t="s">
        <v>1207</v>
      </c>
      <c r="D30" s="298" t="s">
        <v>1208</v>
      </c>
      <c r="E30" s="299"/>
      <c r="F30" s="300"/>
      <c r="G30" s="301">
        <v>1.37</v>
      </c>
      <c r="H30" s="850"/>
      <c r="I30" s="868"/>
      <c r="J30" s="302">
        <f t="shared" ref="J30" si="18">ROUND(G30*(1-$H$5),3)</f>
        <v>1.37</v>
      </c>
      <c r="K30" s="303">
        <f t="shared" ref="K30" si="19">J30*E30*F30</f>
        <v>0</v>
      </c>
      <c r="L30" s="352">
        <f t="shared" si="4"/>
        <v>0</v>
      </c>
      <c r="M30" s="352">
        <f t="shared" si="5"/>
        <v>0</v>
      </c>
      <c r="N30" s="304"/>
      <c r="O30" s="305"/>
      <c r="P30" s="306"/>
      <c r="Q30" s="306"/>
      <c r="R30" s="306"/>
      <c r="S30" s="307"/>
      <c r="T30" s="333" t="str">
        <f t="shared" ref="T30" si="20">IFERROR(E30*F30/N30,"resa mancante")</f>
        <v>resa mancante</v>
      </c>
      <c r="U30" s="308" t="str">
        <f t="shared" si="6"/>
        <v>resa mancante</v>
      </c>
      <c r="V30" s="333">
        <f t="shared" ref="V30" si="21">IFERROR(T30*$S30,0)</f>
        <v>0</v>
      </c>
      <c r="W30" s="308">
        <f t="shared" ref="W30" si="22">IFERROR(U30*$S30,0)</f>
        <v>0</v>
      </c>
    </row>
    <row r="31" spans="2:23" ht="51" x14ac:dyDescent="0.2">
      <c r="B31" s="346" t="s">
        <v>1209</v>
      </c>
      <c r="C31" s="297" t="s">
        <v>1210</v>
      </c>
      <c r="D31" s="298" t="s">
        <v>1262</v>
      </c>
      <c r="E31" s="299"/>
      <c r="F31" s="300"/>
      <c r="G31" s="301">
        <v>1.83</v>
      </c>
      <c r="H31" s="850"/>
      <c r="I31" s="868"/>
      <c r="J31" s="302">
        <f t="shared" ref="J31" si="23">ROUND(G31*(1-$H$5),3)</f>
        <v>1.83</v>
      </c>
      <c r="K31" s="303">
        <f t="shared" ref="K31" si="24">J31*E31*F31</f>
        <v>0</v>
      </c>
      <c r="L31" s="352">
        <f t="shared" si="4"/>
        <v>0</v>
      </c>
      <c r="M31" s="352">
        <f t="shared" si="5"/>
        <v>0</v>
      </c>
      <c r="N31" s="304"/>
      <c r="O31" s="305"/>
      <c r="P31" s="306"/>
      <c r="Q31" s="306"/>
      <c r="R31" s="306"/>
      <c r="S31" s="307"/>
      <c r="T31" s="333" t="str">
        <f t="shared" ref="T31" si="25">IFERROR(E31*F31/N31,"resa mancante")</f>
        <v>resa mancante</v>
      </c>
      <c r="U31" s="308" t="str">
        <f t="shared" si="6"/>
        <v>resa mancante</v>
      </c>
      <c r="V31" s="333">
        <f t="shared" ref="V31" si="26">IFERROR(T31*$S31,0)</f>
        <v>0</v>
      </c>
      <c r="W31" s="308">
        <f t="shared" ref="W31" si="27">IFERROR(U31*$S31,0)</f>
        <v>0</v>
      </c>
    </row>
    <row r="32" spans="2:23" ht="20.399999999999999" x14ac:dyDescent="0.2">
      <c r="B32" s="346" t="s">
        <v>1211</v>
      </c>
      <c r="C32" s="297" t="s">
        <v>1212</v>
      </c>
      <c r="D32" s="298" t="s">
        <v>1208</v>
      </c>
      <c r="E32" s="299"/>
      <c r="F32" s="300"/>
      <c r="G32" s="301">
        <v>0.09</v>
      </c>
      <c r="H32" s="850"/>
      <c r="I32" s="868"/>
      <c r="J32" s="302">
        <f t="shared" ref="J32:J35" si="28">ROUND(G32*(1-$H$5),3)</f>
        <v>0.09</v>
      </c>
      <c r="K32" s="303">
        <f t="shared" ref="K32:K35" si="29">J32*E32*F32</f>
        <v>0</v>
      </c>
      <c r="L32" s="352">
        <f t="shared" si="4"/>
        <v>0</v>
      </c>
      <c r="M32" s="352">
        <f t="shared" si="5"/>
        <v>0</v>
      </c>
      <c r="N32" s="304"/>
      <c r="O32" s="305"/>
      <c r="P32" s="306"/>
      <c r="Q32" s="306"/>
      <c r="R32" s="306"/>
      <c r="S32" s="307"/>
      <c r="T32" s="333" t="str">
        <f t="shared" ref="T32:T35" si="30">IFERROR(E32*F32/N32,"resa mancante")</f>
        <v>resa mancante</v>
      </c>
      <c r="U32" s="308" t="str">
        <f t="shared" si="6"/>
        <v>resa mancante</v>
      </c>
      <c r="V32" s="333">
        <f t="shared" ref="V32:V35" si="31">IFERROR(T32*$S32,0)</f>
        <v>0</v>
      </c>
      <c r="W32" s="308">
        <f t="shared" ref="W32:W35" si="32">IFERROR(U32*$S32,0)</f>
        <v>0</v>
      </c>
    </row>
    <row r="33" spans="2:23" ht="20.399999999999999" x14ac:dyDescent="0.2">
      <c r="B33" s="346" t="s">
        <v>1213</v>
      </c>
      <c r="C33" s="297" t="s">
        <v>1214</v>
      </c>
      <c r="D33" s="298" t="s">
        <v>1215</v>
      </c>
      <c r="E33" s="299"/>
      <c r="F33" s="300"/>
      <c r="G33" s="301">
        <v>0.27</v>
      </c>
      <c r="H33" s="850"/>
      <c r="I33" s="868"/>
      <c r="J33" s="302">
        <f t="shared" si="28"/>
        <v>0.27</v>
      </c>
      <c r="K33" s="303">
        <f t="shared" si="29"/>
        <v>0</v>
      </c>
      <c r="L33" s="352">
        <f t="shared" si="4"/>
        <v>0</v>
      </c>
      <c r="M33" s="352">
        <f t="shared" si="5"/>
        <v>0</v>
      </c>
      <c r="N33" s="304"/>
      <c r="O33" s="305"/>
      <c r="P33" s="306"/>
      <c r="Q33" s="306"/>
      <c r="R33" s="306"/>
      <c r="S33" s="307"/>
      <c r="T33" s="333" t="str">
        <f t="shared" si="30"/>
        <v>resa mancante</v>
      </c>
      <c r="U33" s="308" t="str">
        <f t="shared" si="6"/>
        <v>resa mancante</v>
      </c>
      <c r="V33" s="333">
        <f t="shared" si="31"/>
        <v>0</v>
      </c>
      <c r="W33" s="308">
        <f t="shared" si="32"/>
        <v>0</v>
      </c>
    </row>
    <row r="34" spans="2:23" x14ac:dyDescent="0.2">
      <c r="B34" s="346" t="s">
        <v>1216</v>
      </c>
      <c r="C34" s="297" t="s">
        <v>1217</v>
      </c>
      <c r="D34" s="298" t="s">
        <v>1218</v>
      </c>
      <c r="E34" s="299"/>
      <c r="F34" s="300"/>
      <c r="G34" s="301">
        <v>0.55000000000000004</v>
      </c>
      <c r="H34" s="850"/>
      <c r="I34" s="868"/>
      <c r="J34" s="302">
        <f t="shared" si="28"/>
        <v>0.55000000000000004</v>
      </c>
      <c r="K34" s="303">
        <f t="shared" si="29"/>
        <v>0</v>
      </c>
      <c r="L34" s="352">
        <f t="shared" si="4"/>
        <v>0</v>
      </c>
      <c r="M34" s="352">
        <f t="shared" si="5"/>
        <v>0</v>
      </c>
      <c r="N34" s="304"/>
      <c r="O34" s="305"/>
      <c r="P34" s="306"/>
      <c r="Q34" s="306"/>
      <c r="R34" s="306"/>
      <c r="S34" s="307"/>
      <c r="T34" s="333" t="str">
        <f t="shared" si="30"/>
        <v>resa mancante</v>
      </c>
      <c r="U34" s="308" t="str">
        <f t="shared" si="6"/>
        <v>resa mancante</v>
      </c>
      <c r="V34" s="333">
        <f t="shared" si="31"/>
        <v>0</v>
      </c>
      <c r="W34" s="308">
        <f t="shared" si="32"/>
        <v>0</v>
      </c>
    </row>
    <row r="35" spans="2:23" x14ac:dyDescent="0.2">
      <c r="B35" s="346" t="s">
        <v>1219</v>
      </c>
      <c r="C35" s="297" t="s">
        <v>1220</v>
      </c>
      <c r="D35" s="298" t="s">
        <v>1221</v>
      </c>
      <c r="E35" s="299"/>
      <c r="F35" s="300"/>
      <c r="G35" s="301">
        <v>0.45</v>
      </c>
      <c r="H35" s="850"/>
      <c r="I35" s="868"/>
      <c r="J35" s="302">
        <f t="shared" si="28"/>
        <v>0.45</v>
      </c>
      <c r="K35" s="303">
        <f t="shared" si="29"/>
        <v>0</v>
      </c>
      <c r="L35" s="352">
        <f t="shared" si="4"/>
        <v>0</v>
      </c>
      <c r="M35" s="352">
        <f t="shared" si="5"/>
        <v>0</v>
      </c>
      <c r="N35" s="304"/>
      <c r="O35" s="305"/>
      <c r="P35" s="306"/>
      <c r="Q35" s="306"/>
      <c r="R35" s="306"/>
      <c r="S35" s="307"/>
      <c r="T35" s="333" t="str">
        <f t="shared" si="30"/>
        <v>resa mancante</v>
      </c>
      <c r="U35" s="308" t="str">
        <f t="shared" si="6"/>
        <v>resa mancante</v>
      </c>
      <c r="V35" s="333">
        <f t="shared" si="31"/>
        <v>0</v>
      </c>
      <c r="W35" s="308">
        <f t="shared" si="32"/>
        <v>0</v>
      </c>
    </row>
    <row r="36" spans="2:23" x14ac:dyDescent="0.2">
      <c r="B36" s="346" t="s">
        <v>1222</v>
      </c>
      <c r="C36" s="297" t="s">
        <v>1223</v>
      </c>
      <c r="D36" s="298" t="s">
        <v>1208</v>
      </c>
      <c r="E36" s="299"/>
      <c r="F36" s="300"/>
      <c r="G36" s="301">
        <v>0.51</v>
      </c>
      <c r="H36" s="850"/>
      <c r="I36" s="868"/>
      <c r="J36" s="302">
        <f t="shared" ref="J36:J40" si="33">ROUND(G36*(1-$H$5),3)</f>
        <v>0.51</v>
      </c>
      <c r="K36" s="303">
        <f t="shared" ref="K36:K40" si="34">J36*E36*F36</f>
        <v>0</v>
      </c>
      <c r="L36" s="352">
        <f t="shared" si="4"/>
        <v>0</v>
      </c>
      <c r="M36" s="352">
        <f t="shared" si="5"/>
        <v>0</v>
      </c>
      <c r="N36" s="304"/>
      <c r="O36" s="305"/>
      <c r="P36" s="306"/>
      <c r="Q36" s="306"/>
      <c r="R36" s="306"/>
      <c r="S36" s="307"/>
      <c r="T36" s="333" t="str">
        <f t="shared" ref="T36:T40" si="35">IFERROR(E36*F36/N36,"resa mancante")</f>
        <v>resa mancante</v>
      </c>
      <c r="U36" s="308" t="str">
        <f t="shared" si="6"/>
        <v>resa mancante</v>
      </c>
      <c r="V36" s="333">
        <f t="shared" ref="V36:V40" si="36">IFERROR(T36*$S36,0)</f>
        <v>0</v>
      </c>
      <c r="W36" s="308">
        <f t="shared" ref="W36:W40" si="37">IFERROR(U36*$S36,0)</f>
        <v>0</v>
      </c>
    </row>
    <row r="37" spans="2:23" ht="20.399999999999999" x14ac:dyDescent="0.2">
      <c r="B37" s="346" t="s">
        <v>1224</v>
      </c>
      <c r="C37" s="297" t="s">
        <v>1225</v>
      </c>
      <c r="D37" s="298" t="s">
        <v>1208</v>
      </c>
      <c r="E37" s="299"/>
      <c r="F37" s="300"/>
      <c r="G37" s="301">
        <v>0.45</v>
      </c>
      <c r="H37" s="850"/>
      <c r="I37" s="868"/>
      <c r="J37" s="302">
        <f t="shared" si="33"/>
        <v>0.45</v>
      </c>
      <c r="K37" s="303">
        <f t="shared" si="34"/>
        <v>0</v>
      </c>
      <c r="L37" s="352">
        <f t="shared" si="4"/>
        <v>0</v>
      </c>
      <c r="M37" s="352">
        <f t="shared" si="5"/>
        <v>0</v>
      </c>
      <c r="N37" s="304"/>
      <c r="O37" s="305"/>
      <c r="P37" s="306"/>
      <c r="Q37" s="306"/>
      <c r="R37" s="306"/>
      <c r="S37" s="307"/>
      <c r="T37" s="333" t="str">
        <f t="shared" si="35"/>
        <v>resa mancante</v>
      </c>
      <c r="U37" s="308" t="str">
        <f t="shared" si="6"/>
        <v>resa mancante</v>
      </c>
      <c r="V37" s="333">
        <f t="shared" si="36"/>
        <v>0</v>
      </c>
      <c r="W37" s="308">
        <f t="shared" si="37"/>
        <v>0</v>
      </c>
    </row>
    <row r="38" spans="2:23" ht="20.399999999999999" x14ac:dyDescent="0.2">
      <c r="B38" s="346" t="s">
        <v>1226</v>
      </c>
      <c r="C38" s="297" t="s">
        <v>1227</v>
      </c>
      <c r="D38" s="298" t="s">
        <v>1208</v>
      </c>
      <c r="E38" s="299"/>
      <c r="F38" s="300"/>
      <c r="G38" s="301">
        <v>0.36</v>
      </c>
      <c r="H38" s="850"/>
      <c r="I38" s="868"/>
      <c r="J38" s="302">
        <f t="shared" si="33"/>
        <v>0.36</v>
      </c>
      <c r="K38" s="303">
        <f t="shared" si="34"/>
        <v>0</v>
      </c>
      <c r="L38" s="352">
        <f t="shared" si="4"/>
        <v>0</v>
      </c>
      <c r="M38" s="352">
        <f t="shared" si="5"/>
        <v>0</v>
      </c>
      <c r="N38" s="304"/>
      <c r="O38" s="305"/>
      <c r="P38" s="306"/>
      <c r="Q38" s="306"/>
      <c r="R38" s="306"/>
      <c r="S38" s="307"/>
      <c r="T38" s="333" t="str">
        <f t="shared" si="35"/>
        <v>resa mancante</v>
      </c>
      <c r="U38" s="308" t="str">
        <f t="shared" si="6"/>
        <v>resa mancante</v>
      </c>
      <c r="V38" s="333">
        <f t="shared" si="36"/>
        <v>0</v>
      </c>
      <c r="W38" s="308">
        <f t="shared" si="37"/>
        <v>0</v>
      </c>
    </row>
    <row r="39" spans="2:23" ht="20.399999999999999" x14ac:dyDescent="0.2">
      <c r="B39" s="346" t="s">
        <v>1228</v>
      </c>
      <c r="C39" s="297" t="s">
        <v>1229</v>
      </c>
      <c r="D39" s="298" t="s">
        <v>1230</v>
      </c>
      <c r="E39" s="299"/>
      <c r="F39" s="300"/>
      <c r="G39" s="301">
        <v>0.55000000000000004</v>
      </c>
      <c r="H39" s="850"/>
      <c r="I39" s="868"/>
      <c r="J39" s="302">
        <f t="shared" si="33"/>
        <v>0.55000000000000004</v>
      </c>
      <c r="K39" s="303">
        <f t="shared" si="34"/>
        <v>0</v>
      </c>
      <c r="L39" s="352">
        <f t="shared" si="4"/>
        <v>0</v>
      </c>
      <c r="M39" s="352">
        <f t="shared" si="5"/>
        <v>0</v>
      </c>
      <c r="N39" s="304"/>
      <c r="O39" s="305"/>
      <c r="P39" s="306"/>
      <c r="Q39" s="306"/>
      <c r="R39" s="306"/>
      <c r="S39" s="307"/>
      <c r="T39" s="333" t="str">
        <f t="shared" si="35"/>
        <v>resa mancante</v>
      </c>
      <c r="U39" s="308" t="str">
        <f t="shared" si="6"/>
        <v>resa mancante</v>
      </c>
      <c r="V39" s="333">
        <f t="shared" si="36"/>
        <v>0</v>
      </c>
      <c r="W39" s="308">
        <f t="shared" si="37"/>
        <v>0</v>
      </c>
    </row>
    <row r="40" spans="2:23" ht="30.6" x14ac:dyDescent="0.2">
      <c r="B40" s="346" t="s">
        <v>1231</v>
      </c>
      <c r="C40" s="297" t="s">
        <v>1232</v>
      </c>
      <c r="D40" s="298" t="s">
        <v>1233</v>
      </c>
      <c r="E40" s="299"/>
      <c r="F40" s="300"/>
      <c r="G40" s="301">
        <v>0.55000000000000004</v>
      </c>
      <c r="H40" s="850"/>
      <c r="I40" s="868"/>
      <c r="J40" s="302">
        <f t="shared" si="33"/>
        <v>0.55000000000000004</v>
      </c>
      <c r="K40" s="303">
        <f t="shared" si="34"/>
        <v>0</v>
      </c>
      <c r="L40" s="352">
        <f t="shared" si="4"/>
        <v>0</v>
      </c>
      <c r="M40" s="352">
        <f t="shared" si="5"/>
        <v>0</v>
      </c>
      <c r="N40" s="304"/>
      <c r="O40" s="305"/>
      <c r="P40" s="306"/>
      <c r="Q40" s="306"/>
      <c r="R40" s="306"/>
      <c r="S40" s="307"/>
      <c r="T40" s="333" t="str">
        <f t="shared" si="35"/>
        <v>resa mancante</v>
      </c>
      <c r="U40" s="308" t="str">
        <f t="shared" si="6"/>
        <v>resa mancante</v>
      </c>
      <c r="V40" s="333">
        <f t="shared" si="36"/>
        <v>0</v>
      </c>
      <c r="W40" s="308">
        <f t="shared" si="37"/>
        <v>0</v>
      </c>
    </row>
    <row r="41" spans="2:23" ht="36" customHeight="1" x14ac:dyDescent="0.2">
      <c r="B41" s="346" t="s">
        <v>1234</v>
      </c>
      <c r="C41" s="297" t="s">
        <v>1235</v>
      </c>
      <c r="D41" s="298" t="s">
        <v>1236</v>
      </c>
      <c r="E41" s="299"/>
      <c r="F41" s="300"/>
      <c r="G41" s="301">
        <v>0.13</v>
      </c>
      <c r="H41" s="850"/>
      <c r="I41" s="868"/>
      <c r="J41" s="302">
        <f t="shared" ref="J41:J54" si="38">ROUND(G41*(1-$H$5),3)</f>
        <v>0.13</v>
      </c>
      <c r="K41" s="303">
        <f t="shared" ref="K41:K54" si="39">J41*E41*F41</f>
        <v>0</v>
      </c>
      <c r="L41" s="352">
        <f t="shared" si="4"/>
        <v>0</v>
      </c>
      <c r="M41" s="352">
        <f t="shared" si="5"/>
        <v>0</v>
      </c>
      <c r="N41" s="304"/>
      <c r="O41" s="305"/>
      <c r="P41" s="306"/>
      <c r="Q41" s="306"/>
      <c r="R41" s="306"/>
      <c r="S41" s="307"/>
      <c r="T41" s="333" t="str">
        <f t="shared" ref="T41:T54" si="40">IFERROR(E41*F41/N41,"resa mancante")</f>
        <v>resa mancante</v>
      </c>
      <c r="U41" s="308" t="str">
        <f t="shared" si="6"/>
        <v>resa mancante</v>
      </c>
      <c r="V41" s="333">
        <f t="shared" ref="V41:V54" si="41">IFERROR(T41*$S41,0)</f>
        <v>0</v>
      </c>
      <c r="W41" s="308">
        <f t="shared" ref="W41:W54" si="42">IFERROR(U41*$S41,0)</f>
        <v>0</v>
      </c>
    </row>
    <row r="42" spans="2:23" x14ac:dyDescent="0.2">
      <c r="B42" s="346" t="s">
        <v>1237</v>
      </c>
      <c r="C42" s="297" t="s">
        <v>1238</v>
      </c>
      <c r="D42" s="298" t="s">
        <v>1239</v>
      </c>
      <c r="E42" s="299"/>
      <c r="F42" s="300"/>
      <c r="G42" s="301">
        <v>0.36</v>
      </c>
      <c r="H42" s="850"/>
      <c r="I42" s="868"/>
      <c r="J42" s="302">
        <f t="shared" si="38"/>
        <v>0.36</v>
      </c>
      <c r="K42" s="303">
        <f t="shared" si="39"/>
        <v>0</v>
      </c>
      <c r="L42" s="352">
        <f t="shared" si="4"/>
        <v>0</v>
      </c>
      <c r="M42" s="352">
        <f t="shared" si="5"/>
        <v>0</v>
      </c>
      <c r="N42" s="304"/>
      <c r="O42" s="305"/>
      <c r="P42" s="306"/>
      <c r="Q42" s="306"/>
      <c r="R42" s="306"/>
      <c r="S42" s="307"/>
      <c r="T42" s="333" t="str">
        <f t="shared" si="40"/>
        <v>resa mancante</v>
      </c>
      <c r="U42" s="308" t="str">
        <f t="shared" si="6"/>
        <v>resa mancante</v>
      </c>
      <c r="V42" s="333">
        <f t="shared" si="41"/>
        <v>0</v>
      </c>
      <c r="W42" s="308">
        <f t="shared" si="42"/>
        <v>0</v>
      </c>
    </row>
    <row r="43" spans="2:23" ht="30.6" x14ac:dyDescent="0.2">
      <c r="B43" s="346" t="s">
        <v>1240</v>
      </c>
      <c r="C43" s="297" t="s">
        <v>1241</v>
      </c>
      <c r="D43" s="298" t="s">
        <v>1242</v>
      </c>
      <c r="E43" s="299"/>
      <c r="F43" s="300"/>
      <c r="G43" s="301">
        <v>0.55000000000000004</v>
      </c>
      <c r="H43" s="850"/>
      <c r="I43" s="868"/>
      <c r="J43" s="302">
        <f t="shared" si="38"/>
        <v>0.55000000000000004</v>
      </c>
      <c r="K43" s="303">
        <f t="shared" si="39"/>
        <v>0</v>
      </c>
      <c r="L43" s="352">
        <f t="shared" si="4"/>
        <v>0</v>
      </c>
      <c r="M43" s="352">
        <f t="shared" si="5"/>
        <v>0</v>
      </c>
      <c r="N43" s="304"/>
      <c r="O43" s="305"/>
      <c r="P43" s="306"/>
      <c r="Q43" s="306"/>
      <c r="R43" s="306"/>
      <c r="S43" s="307"/>
      <c r="T43" s="333" t="str">
        <f t="shared" si="40"/>
        <v>resa mancante</v>
      </c>
      <c r="U43" s="308" t="str">
        <f t="shared" si="6"/>
        <v>resa mancante</v>
      </c>
      <c r="V43" s="333">
        <f t="shared" si="41"/>
        <v>0</v>
      </c>
      <c r="W43" s="308">
        <f t="shared" si="42"/>
        <v>0</v>
      </c>
    </row>
    <row r="44" spans="2:23" ht="20.55" customHeight="1" x14ac:dyDescent="0.2">
      <c r="B44" s="346" t="s">
        <v>1243</v>
      </c>
      <c r="C44" s="297" t="s">
        <v>1244</v>
      </c>
      <c r="D44" s="298" t="s">
        <v>1245</v>
      </c>
      <c r="E44" s="299"/>
      <c r="F44" s="300"/>
      <c r="G44" s="301">
        <v>0.55000000000000004</v>
      </c>
      <c r="H44" s="850"/>
      <c r="I44" s="868"/>
      <c r="J44" s="302">
        <f t="shared" si="38"/>
        <v>0.55000000000000004</v>
      </c>
      <c r="K44" s="303">
        <f t="shared" si="39"/>
        <v>0</v>
      </c>
      <c r="L44" s="352">
        <f t="shared" si="4"/>
        <v>0</v>
      </c>
      <c r="M44" s="352">
        <f t="shared" si="5"/>
        <v>0</v>
      </c>
      <c r="N44" s="304"/>
      <c r="O44" s="305"/>
      <c r="P44" s="306"/>
      <c r="Q44" s="306"/>
      <c r="R44" s="306"/>
      <c r="S44" s="307"/>
      <c r="T44" s="333" t="str">
        <f t="shared" si="40"/>
        <v>resa mancante</v>
      </c>
      <c r="U44" s="308" t="str">
        <f t="shared" si="6"/>
        <v>resa mancante</v>
      </c>
      <c r="V44" s="333">
        <f t="shared" si="41"/>
        <v>0</v>
      </c>
      <c r="W44" s="308">
        <f t="shared" si="42"/>
        <v>0</v>
      </c>
    </row>
    <row r="45" spans="2:23" ht="20.399999999999999" x14ac:dyDescent="0.2">
      <c r="B45" s="346" t="s">
        <v>1246</v>
      </c>
      <c r="C45" s="297" t="s">
        <v>1247</v>
      </c>
      <c r="D45" s="298" t="s">
        <v>1248</v>
      </c>
      <c r="E45" s="299"/>
      <c r="F45" s="300"/>
      <c r="G45" s="301">
        <v>1.37</v>
      </c>
      <c r="H45" s="850"/>
      <c r="I45" s="868"/>
      <c r="J45" s="302">
        <f t="shared" si="38"/>
        <v>1.37</v>
      </c>
      <c r="K45" s="303">
        <f t="shared" si="39"/>
        <v>0</v>
      </c>
      <c r="L45" s="352">
        <f t="shared" si="4"/>
        <v>0</v>
      </c>
      <c r="M45" s="352">
        <f t="shared" si="5"/>
        <v>0</v>
      </c>
      <c r="N45" s="304"/>
      <c r="O45" s="305"/>
      <c r="P45" s="306"/>
      <c r="Q45" s="306"/>
      <c r="R45" s="306"/>
      <c r="S45" s="307"/>
      <c r="T45" s="333" t="str">
        <f t="shared" si="40"/>
        <v>resa mancante</v>
      </c>
      <c r="U45" s="308" t="str">
        <f t="shared" si="6"/>
        <v>resa mancante</v>
      </c>
      <c r="V45" s="333">
        <f t="shared" si="41"/>
        <v>0</v>
      </c>
      <c r="W45" s="308">
        <f t="shared" si="42"/>
        <v>0</v>
      </c>
    </row>
    <row r="46" spans="2:23" x14ac:dyDescent="0.2">
      <c r="B46" s="346" t="s">
        <v>1249</v>
      </c>
      <c r="C46" s="297" t="s">
        <v>1250</v>
      </c>
      <c r="D46" s="298" t="s">
        <v>1208</v>
      </c>
      <c r="E46" s="299"/>
      <c r="F46" s="300"/>
      <c r="G46" s="301">
        <v>0.55000000000000004</v>
      </c>
      <c r="H46" s="850"/>
      <c r="I46" s="868"/>
      <c r="J46" s="302">
        <f t="shared" si="38"/>
        <v>0.55000000000000004</v>
      </c>
      <c r="K46" s="303">
        <f t="shared" si="39"/>
        <v>0</v>
      </c>
      <c r="L46" s="352">
        <f t="shared" si="4"/>
        <v>0</v>
      </c>
      <c r="M46" s="352">
        <f t="shared" si="5"/>
        <v>0</v>
      </c>
      <c r="N46" s="304"/>
      <c r="O46" s="305"/>
      <c r="P46" s="306"/>
      <c r="Q46" s="306"/>
      <c r="R46" s="306"/>
      <c r="S46" s="307"/>
      <c r="T46" s="333" t="str">
        <f t="shared" si="40"/>
        <v>resa mancante</v>
      </c>
      <c r="U46" s="308" t="str">
        <f t="shared" si="6"/>
        <v>resa mancante</v>
      </c>
      <c r="V46" s="333">
        <f t="shared" si="41"/>
        <v>0</v>
      </c>
      <c r="W46" s="308">
        <f t="shared" si="42"/>
        <v>0</v>
      </c>
    </row>
    <row r="47" spans="2:23" x14ac:dyDescent="0.2">
      <c r="B47" s="346" t="s">
        <v>1251</v>
      </c>
      <c r="C47" s="297" t="s">
        <v>1252</v>
      </c>
      <c r="D47" s="298" t="s">
        <v>1253</v>
      </c>
      <c r="E47" s="299"/>
      <c r="F47" s="300"/>
      <c r="G47" s="301">
        <v>1.1000000000000001</v>
      </c>
      <c r="H47" s="850"/>
      <c r="I47" s="868"/>
      <c r="J47" s="302">
        <f t="shared" si="38"/>
        <v>1.1000000000000001</v>
      </c>
      <c r="K47" s="303">
        <f t="shared" si="39"/>
        <v>0</v>
      </c>
      <c r="L47" s="352">
        <f t="shared" si="4"/>
        <v>0</v>
      </c>
      <c r="M47" s="352">
        <f t="shared" si="5"/>
        <v>0</v>
      </c>
      <c r="N47" s="304"/>
      <c r="O47" s="305"/>
      <c r="P47" s="306"/>
      <c r="Q47" s="306"/>
      <c r="R47" s="306"/>
      <c r="S47" s="307"/>
      <c r="T47" s="333" t="str">
        <f t="shared" si="40"/>
        <v>resa mancante</v>
      </c>
      <c r="U47" s="308" t="str">
        <f t="shared" si="6"/>
        <v>resa mancante</v>
      </c>
      <c r="V47" s="333">
        <f t="shared" si="41"/>
        <v>0</v>
      </c>
      <c r="W47" s="308">
        <f t="shared" si="42"/>
        <v>0</v>
      </c>
    </row>
    <row r="48" spans="2:23" ht="30.6" x14ac:dyDescent="0.2">
      <c r="B48" s="346" t="s">
        <v>1254</v>
      </c>
      <c r="C48" s="297" t="s">
        <v>1255</v>
      </c>
      <c r="D48" s="298" t="s">
        <v>1208</v>
      </c>
      <c r="E48" s="299"/>
      <c r="F48" s="300"/>
      <c r="G48" s="301">
        <v>0.06</v>
      </c>
      <c r="H48" s="850"/>
      <c r="I48" s="868"/>
      <c r="J48" s="302">
        <f t="shared" si="38"/>
        <v>0.06</v>
      </c>
      <c r="K48" s="303">
        <f t="shared" si="39"/>
        <v>0</v>
      </c>
      <c r="L48" s="352">
        <f t="shared" si="4"/>
        <v>0</v>
      </c>
      <c r="M48" s="352">
        <f t="shared" si="5"/>
        <v>0</v>
      </c>
      <c r="N48" s="304"/>
      <c r="O48" s="305"/>
      <c r="P48" s="306"/>
      <c r="Q48" s="306"/>
      <c r="R48" s="306"/>
      <c r="S48" s="307"/>
      <c r="T48" s="333" t="str">
        <f t="shared" si="40"/>
        <v>resa mancante</v>
      </c>
      <c r="U48" s="308" t="str">
        <f t="shared" si="6"/>
        <v>resa mancante</v>
      </c>
      <c r="V48" s="333">
        <f t="shared" si="41"/>
        <v>0</v>
      </c>
      <c r="W48" s="308">
        <f t="shared" si="42"/>
        <v>0</v>
      </c>
    </row>
    <row r="49" spans="2:23" x14ac:dyDescent="0.2">
      <c r="B49" s="346" t="s">
        <v>1256</v>
      </c>
      <c r="C49" s="297" t="s">
        <v>1257</v>
      </c>
      <c r="D49" s="298" t="s">
        <v>1258</v>
      </c>
      <c r="E49" s="299"/>
      <c r="F49" s="300"/>
      <c r="G49" s="301">
        <v>1.83</v>
      </c>
      <c r="H49" s="850"/>
      <c r="I49" s="868"/>
      <c r="J49" s="302">
        <f t="shared" si="38"/>
        <v>1.83</v>
      </c>
      <c r="K49" s="303">
        <f t="shared" si="39"/>
        <v>0</v>
      </c>
      <c r="L49" s="352">
        <f t="shared" si="4"/>
        <v>0</v>
      </c>
      <c r="M49" s="352">
        <f t="shared" si="5"/>
        <v>0</v>
      </c>
      <c r="N49" s="304"/>
      <c r="O49" s="305"/>
      <c r="P49" s="306"/>
      <c r="Q49" s="306"/>
      <c r="R49" s="306"/>
      <c r="S49" s="307"/>
      <c r="T49" s="333" t="str">
        <f t="shared" si="40"/>
        <v>resa mancante</v>
      </c>
      <c r="U49" s="308" t="str">
        <f t="shared" si="6"/>
        <v>resa mancante</v>
      </c>
      <c r="V49" s="333">
        <f t="shared" si="41"/>
        <v>0</v>
      </c>
      <c r="W49" s="308">
        <f t="shared" si="42"/>
        <v>0</v>
      </c>
    </row>
    <row r="50" spans="2:23" ht="40.799999999999997" x14ac:dyDescent="0.2">
      <c r="B50" s="346" t="s">
        <v>1259</v>
      </c>
      <c r="C50" s="297" t="s">
        <v>1260</v>
      </c>
      <c r="D50" s="298" t="s">
        <v>1261</v>
      </c>
      <c r="E50" s="299"/>
      <c r="F50" s="300"/>
      <c r="G50" s="301">
        <v>0.13</v>
      </c>
      <c r="H50" s="850"/>
      <c r="I50" s="868"/>
      <c r="J50" s="302">
        <f t="shared" si="38"/>
        <v>0.13</v>
      </c>
      <c r="K50" s="303">
        <f t="shared" si="39"/>
        <v>0</v>
      </c>
      <c r="L50" s="352">
        <f t="shared" si="4"/>
        <v>0</v>
      </c>
      <c r="M50" s="352">
        <f t="shared" si="5"/>
        <v>0</v>
      </c>
      <c r="N50" s="304"/>
      <c r="O50" s="305"/>
      <c r="P50" s="306"/>
      <c r="Q50" s="306"/>
      <c r="R50" s="306"/>
      <c r="S50" s="307"/>
      <c r="T50" s="333" t="str">
        <f t="shared" si="40"/>
        <v>resa mancante</v>
      </c>
      <c r="U50" s="308" t="str">
        <f t="shared" si="6"/>
        <v>resa mancante</v>
      </c>
      <c r="V50" s="333">
        <f t="shared" si="41"/>
        <v>0</v>
      </c>
      <c r="W50" s="308">
        <f t="shared" si="42"/>
        <v>0</v>
      </c>
    </row>
    <row r="51" spans="2:23" ht="20.399999999999999" x14ac:dyDescent="0.2">
      <c r="B51" s="346" t="s">
        <v>1263</v>
      </c>
      <c r="C51" s="297" t="s">
        <v>1264</v>
      </c>
      <c r="D51" s="298" t="s">
        <v>1151</v>
      </c>
      <c r="E51" s="299"/>
      <c r="F51" s="300"/>
      <c r="G51" s="301">
        <v>0.14000000000000001</v>
      </c>
      <c r="H51" s="850"/>
      <c r="I51" s="868"/>
      <c r="J51" s="302">
        <f t="shared" si="38"/>
        <v>0.14000000000000001</v>
      </c>
      <c r="K51" s="303">
        <f t="shared" si="39"/>
        <v>0</v>
      </c>
      <c r="L51" s="352">
        <f t="shared" si="4"/>
        <v>0</v>
      </c>
      <c r="M51" s="352">
        <f t="shared" si="5"/>
        <v>0</v>
      </c>
      <c r="N51" s="304"/>
      <c r="O51" s="305"/>
      <c r="P51" s="306"/>
      <c r="Q51" s="306"/>
      <c r="R51" s="306"/>
      <c r="S51" s="307"/>
      <c r="T51" s="333" t="str">
        <f t="shared" si="40"/>
        <v>resa mancante</v>
      </c>
      <c r="U51" s="308" t="str">
        <f t="shared" si="6"/>
        <v>resa mancante</v>
      </c>
      <c r="V51" s="333">
        <f t="shared" si="41"/>
        <v>0</v>
      </c>
      <c r="W51" s="308">
        <f t="shared" si="42"/>
        <v>0</v>
      </c>
    </row>
    <row r="52" spans="2:23" x14ac:dyDescent="0.2">
      <c r="B52" s="346" t="s">
        <v>1265</v>
      </c>
      <c r="C52" s="297" t="s">
        <v>1266</v>
      </c>
      <c r="D52" s="298" t="s">
        <v>1204</v>
      </c>
      <c r="E52" s="299"/>
      <c r="F52" s="300"/>
      <c r="G52" s="301">
        <v>0.06</v>
      </c>
      <c r="H52" s="850"/>
      <c r="I52" s="868"/>
      <c r="J52" s="302">
        <f t="shared" si="38"/>
        <v>0.06</v>
      </c>
      <c r="K52" s="303">
        <f t="shared" si="39"/>
        <v>0</v>
      </c>
      <c r="L52" s="352">
        <f t="shared" si="4"/>
        <v>0</v>
      </c>
      <c r="M52" s="352">
        <f t="shared" si="5"/>
        <v>0</v>
      </c>
      <c r="N52" s="304"/>
      <c r="O52" s="305"/>
      <c r="P52" s="306"/>
      <c r="Q52" s="306"/>
      <c r="R52" s="306"/>
      <c r="S52" s="307"/>
      <c r="T52" s="333" t="str">
        <f t="shared" si="40"/>
        <v>resa mancante</v>
      </c>
      <c r="U52" s="308" t="str">
        <f t="shared" si="6"/>
        <v>resa mancante</v>
      </c>
      <c r="V52" s="333">
        <f t="shared" si="41"/>
        <v>0</v>
      </c>
      <c r="W52" s="308">
        <f t="shared" si="42"/>
        <v>0</v>
      </c>
    </row>
    <row r="53" spans="2:23" x14ac:dyDescent="0.2">
      <c r="B53" s="346" t="s">
        <v>1267</v>
      </c>
      <c r="C53" s="297" t="s">
        <v>11</v>
      </c>
      <c r="D53" s="298" t="s">
        <v>1160</v>
      </c>
      <c r="E53" s="299"/>
      <c r="F53" s="300"/>
      <c r="G53" s="301">
        <v>1.65</v>
      </c>
      <c r="H53" s="850"/>
      <c r="I53" s="868"/>
      <c r="J53" s="302">
        <f t="shared" si="38"/>
        <v>1.65</v>
      </c>
      <c r="K53" s="303">
        <f t="shared" si="39"/>
        <v>0</v>
      </c>
      <c r="L53" s="352">
        <f t="shared" si="4"/>
        <v>0</v>
      </c>
      <c r="M53" s="352">
        <f t="shared" si="5"/>
        <v>0</v>
      </c>
      <c r="N53" s="304"/>
      <c r="O53" s="305"/>
      <c r="P53" s="306"/>
      <c r="Q53" s="306"/>
      <c r="R53" s="306"/>
      <c r="S53" s="307"/>
      <c r="T53" s="333" t="str">
        <f t="shared" si="40"/>
        <v>resa mancante</v>
      </c>
      <c r="U53" s="308" t="str">
        <f t="shared" si="6"/>
        <v>resa mancante</v>
      </c>
      <c r="V53" s="333">
        <f t="shared" si="41"/>
        <v>0</v>
      </c>
      <c r="W53" s="308">
        <f t="shared" si="42"/>
        <v>0</v>
      </c>
    </row>
    <row r="54" spans="2:23" ht="30.6" x14ac:dyDescent="0.2">
      <c r="B54" s="346" t="s">
        <v>1268</v>
      </c>
      <c r="C54" s="297" t="s">
        <v>1269</v>
      </c>
      <c r="D54" s="298" t="s">
        <v>1160</v>
      </c>
      <c r="E54" s="299"/>
      <c r="F54" s="300"/>
      <c r="G54" s="301">
        <v>1.06</v>
      </c>
      <c r="H54" s="850"/>
      <c r="I54" s="868"/>
      <c r="J54" s="302">
        <f t="shared" si="38"/>
        <v>1.06</v>
      </c>
      <c r="K54" s="303">
        <f t="shared" si="39"/>
        <v>0</v>
      </c>
      <c r="L54" s="352">
        <f t="shared" si="4"/>
        <v>0</v>
      </c>
      <c r="M54" s="352">
        <f t="shared" si="5"/>
        <v>0</v>
      </c>
      <c r="N54" s="304"/>
      <c r="O54" s="305"/>
      <c r="P54" s="306"/>
      <c r="Q54" s="306"/>
      <c r="R54" s="306"/>
      <c r="S54" s="307"/>
      <c r="T54" s="333" t="str">
        <f t="shared" si="40"/>
        <v>resa mancante</v>
      </c>
      <c r="U54" s="308" t="str">
        <f t="shared" si="6"/>
        <v>resa mancante</v>
      </c>
      <c r="V54" s="333">
        <f t="shared" si="41"/>
        <v>0</v>
      </c>
      <c r="W54" s="308">
        <f t="shared" si="42"/>
        <v>0</v>
      </c>
    </row>
    <row r="55" spans="2:23" ht="20.399999999999999" x14ac:dyDescent="0.2">
      <c r="B55" s="346" t="s">
        <v>1270</v>
      </c>
      <c r="C55" s="297" t="s">
        <v>1271</v>
      </c>
      <c r="D55" s="298" t="s">
        <v>1151</v>
      </c>
      <c r="E55" s="299"/>
      <c r="F55" s="300"/>
      <c r="G55" s="301">
        <v>1.37</v>
      </c>
      <c r="H55" s="850"/>
      <c r="I55" s="868"/>
      <c r="J55" s="302">
        <f t="shared" ref="J55:J77" si="43">ROUND(G55*(1-$H$5),3)</f>
        <v>1.37</v>
      </c>
      <c r="K55" s="303">
        <f t="shared" ref="K55:K77" si="44">J55*E55*F55</f>
        <v>0</v>
      </c>
      <c r="L55" s="352">
        <f t="shared" si="4"/>
        <v>0</v>
      </c>
      <c r="M55" s="352">
        <f t="shared" si="5"/>
        <v>0</v>
      </c>
      <c r="N55" s="304"/>
      <c r="O55" s="305"/>
      <c r="P55" s="306"/>
      <c r="Q55" s="306"/>
      <c r="R55" s="306"/>
      <c r="S55" s="307"/>
      <c r="T55" s="333" t="str">
        <f t="shared" ref="T55:T77" si="45">IFERROR(E55*F55/N55,"resa mancante")</f>
        <v>resa mancante</v>
      </c>
      <c r="U55" s="308" t="str">
        <f t="shared" si="6"/>
        <v>resa mancante</v>
      </c>
      <c r="V55" s="333">
        <f t="shared" ref="V55:V77" si="46">IFERROR(T55*$S55,0)</f>
        <v>0</v>
      </c>
      <c r="W55" s="308">
        <f t="shared" ref="W55:W77" si="47">IFERROR(U55*$S55,0)</f>
        <v>0</v>
      </c>
    </row>
    <row r="56" spans="2:23" ht="30.6" x14ac:dyDescent="0.2">
      <c r="B56" s="346" t="s">
        <v>1272</v>
      </c>
      <c r="C56" s="297" t="s">
        <v>1273</v>
      </c>
      <c r="D56" s="298" t="s">
        <v>1157</v>
      </c>
      <c r="E56" s="299"/>
      <c r="F56" s="300"/>
      <c r="G56" s="301">
        <v>0.17</v>
      </c>
      <c r="H56" s="850"/>
      <c r="I56" s="868"/>
      <c r="J56" s="302">
        <f t="shared" si="43"/>
        <v>0.17</v>
      </c>
      <c r="K56" s="303">
        <f t="shared" si="44"/>
        <v>0</v>
      </c>
      <c r="L56" s="352">
        <f t="shared" si="4"/>
        <v>0</v>
      </c>
      <c r="M56" s="352">
        <f t="shared" si="5"/>
        <v>0</v>
      </c>
      <c r="N56" s="304"/>
      <c r="O56" s="305"/>
      <c r="P56" s="306"/>
      <c r="Q56" s="306"/>
      <c r="R56" s="306"/>
      <c r="S56" s="307"/>
      <c r="T56" s="333" t="str">
        <f t="shared" si="45"/>
        <v>resa mancante</v>
      </c>
      <c r="U56" s="308" t="str">
        <f t="shared" si="6"/>
        <v>resa mancante</v>
      </c>
      <c r="V56" s="333">
        <f t="shared" si="46"/>
        <v>0</v>
      </c>
      <c r="W56" s="308">
        <f t="shared" si="47"/>
        <v>0</v>
      </c>
    </row>
    <row r="57" spans="2:23" ht="30.6" x14ac:dyDescent="0.2">
      <c r="B57" s="346" t="s">
        <v>1274</v>
      </c>
      <c r="C57" s="297" t="s">
        <v>1275</v>
      </c>
      <c r="D57" s="298" t="s">
        <v>1157</v>
      </c>
      <c r="E57" s="299"/>
      <c r="F57" s="300"/>
      <c r="G57" s="301">
        <v>0.06</v>
      </c>
      <c r="H57" s="850"/>
      <c r="I57" s="868"/>
      <c r="J57" s="302">
        <f t="shared" si="43"/>
        <v>0.06</v>
      </c>
      <c r="K57" s="303">
        <f t="shared" si="44"/>
        <v>0</v>
      </c>
      <c r="L57" s="352">
        <f t="shared" si="4"/>
        <v>0</v>
      </c>
      <c r="M57" s="352">
        <f t="shared" si="5"/>
        <v>0</v>
      </c>
      <c r="N57" s="304"/>
      <c r="O57" s="305"/>
      <c r="P57" s="306"/>
      <c r="Q57" s="306"/>
      <c r="R57" s="306"/>
      <c r="S57" s="307"/>
      <c r="T57" s="333" t="str">
        <f t="shared" si="45"/>
        <v>resa mancante</v>
      </c>
      <c r="U57" s="308" t="str">
        <f t="shared" si="6"/>
        <v>resa mancante</v>
      </c>
      <c r="V57" s="333">
        <f t="shared" si="46"/>
        <v>0</v>
      </c>
      <c r="W57" s="308">
        <f t="shared" si="47"/>
        <v>0</v>
      </c>
    </row>
    <row r="58" spans="2:23" ht="20.399999999999999" x14ac:dyDescent="0.2">
      <c r="B58" s="346" t="s">
        <v>1276</v>
      </c>
      <c r="C58" s="297" t="s">
        <v>1167</v>
      </c>
      <c r="D58" s="298" t="s">
        <v>1160</v>
      </c>
      <c r="E58" s="299"/>
      <c r="F58" s="300"/>
      <c r="G58" s="301">
        <v>0.05</v>
      </c>
      <c r="H58" s="850"/>
      <c r="I58" s="868"/>
      <c r="J58" s="302">
        <f t="shared" si="43"/>
        <v>0.05</v>
      </c>
      <c r="K58" s="303">
        <f t="shared" si="44"/>
        <v>0</v>
      </c>
      <c r="L58" s="352">
        <f t="shared" si="4"/>
        <v>0</v>
      </c>
      <c r="M58" s="352">
        <f t="shared" si="5"/>
        <v>0</v>
      </c>
      <c r="N58" s="304"/>
      <c r="O58" s="305"/>
      <c r="P58" s="306"/>
      <c r="Q58" s="306"/>
      <c r="R58" s="306"/>
      <c r="S58" s="307"/>
      <c r="T58" s="333" t="str">
        <f t="shared" si="45"/>
        <v>resa mancante</v>
      </c>
      <c r="U58" s="308" t="str">
        <f t="shared" si="6"/>
        <v>resa mancante</v>
      </c>
      <c r="V58" s="333">
        <f t="shared" si="46"/>
        <v>0</v>
      </c>
      <c r="W58" s="308">
        <f t="shared" si="47"/>
        <v>0</v>
      </c>
    </row>
    <row r="59" spans="2:23" ht="19.05" customHeight="1" x14ac:dyDescent="0.2">
      <c r="B59" s="346" t="s">
        <v>1277</v>
      </c>
      <c r="C59" s="297" t="s">
        <v>1278</v>
      </c>
      <c r="D59" s="298" t="s">
        <v>1157</v>
      </c>
      <c r="E59" s="299"/>
      <c r="F59" s="300"/>
      <c r="G59" s="301">
        <v>2.06</v>
      </c>
      <c r="H59" s="850"/>
      <c r="I59" s="868"/>
      <c r="J59" s="302">
        <f t="shared" si="43"/>
        <v>2.06</v>
      </c>
      <c r="K59" s="303">
        <f t="shared" si="44"/>
        <v>0</v>
      </c>
      <c r="L59" s="352">
        <f t="shared" si="4"/>
        <v>0</v>
      </c>
      <c r="M59" s="352">
        <f t="shared" si="5"/>
        <v>0</v>
      </c>
      <c r="N59" s="304"/>
      <c r="O59" s="305"/>
      <c r="P59" s="306"/>
      <c r="Q59" s="306"/>
      <c r="R59" s="306"/>
      <c r="S59" s="307"/>
      <c r="T59" s="333" t="str">
        <f t="shared" si="45"/>
        <v>resa mancante</v>
      </c>
      <c r="U59" s="308" t="str">
        <f t="shared" si="6"/>
        <v>resa mancante</v>
      </c>
      <c r="V59" s="333">
        <f t="shared" si="46"/>
        <v>0</v>
      </c>
      <c r="W59" s="308">
        <f t="shared" si="47"/>
        <v>0</v>
      </c>
    </row>
    <row r="60" spans="2:23" ht="20.399999999999999" x14ac:dyDescent="0.2">
      <c r="B60" s="346" t="s">
        <v>1279</v>
      </c>
      <c r="C60" s="297" t="s">
        <v>1280</v>
      </c>
      <c r="D60" s="298" t="s">
        <v>1204</v>
      </c>
      <c r="E60" s="299"/>
      <c r="F60" s="300"/>
      <c r="G60" s="301">
        <v>1.37</v>
      </c>
      <c r="H60" s="850"/>
      <c r="I60" s="868"/>
      <c r="J60" s="302">
        <f t="shared" si="43"/>
        <v>1.37</v>
      </c>
      <c r="K60" s="303">
        <f t="shared" si="44"/>
        <v>0</v>
      </c>
      <c r="L60" s="352">
        <f t="shared" si="4"/>
        <v>0</v>
      </c>
      <c r="M60" s="352">
        <f t="shared" si="5"/>
        <v>0</v>
      </c>
      <c r="N60" s="304"/>
      <c r="O60" s="305"/>
      <c r="P60" s="306"/>
      <c r="Q60" s="306"/>
      <c r="R60" s="306"/>
      <c r="S60" s="307"/>
      <c r="T60" s="333" t="str">
        <f t="shared" si="45"/>
        <v>resa mancante</v>
      </c>
      <c r="U60" s="308" t="str">
        <f t="shared" si="6"/>
        <v>resa mancante</v>
      </c>
      <c r="V60" s="333">
        <f t="shared" si="46"/>
        <v>0</v>
      </c>
      <c r="W60" s="308">
        <f t="shared" si="47"/>
        <v>0</v>
      </c>
    </row>
    <row r="61" spans="2:23" ht="40.799999999999997" x14ac:dyDescent="0.2">
      <c r="B61" s="346" t="s">
        <v>1281</v>
      </c>
      <c r="C61" s="297" t="s">
        <v>1282</v>
      </c>
      <c r="D61" s="298" t="s">
        <v>1157</v>
      </c>
      <c r="E61" s="299"/>
      <c r="F61" s="300"/>
      <c r="G61" s="301">
        <v>0.16</v>
      </c>
      <c r="H61" s="850"/>
      <c r="I61" s="868"/>
      <c r="J61" s="302">
        <f t="shared" si="43"/>
        <v>0.16</v>
      </c>
      <c r="K61" s="303">
        <f t="shared" si="44"/>
        <v>0</v>
      </c>
      <c r="L61" s="352">
        <f t="shared" si="4"/>
        <v>0</v>
      </c>
      <c r="M61" s="352">
        <f t="shared" si="5"/>
        <v>0</v>
      </c>
      <c r="N61" s="304"/>
      <c r="O61" s="305"/>
      <c r="P61" s="306"/>
      <c r="Q61" s="306"/>
      <c r="R61" s="306"/>
      <c r="S61" s="307"/>
      <c r="T61" s="333" t="str">
        <f t="shared" si="45"/>
        <v>resa mancante</v>
      </c>
      <c r="U61" s="308" t="str">
        <f t="shared" si="6"/>
        <v>resa mancante</v>
      </c>
      <c r="V61" s="333">
        <f t="shared" si="46"/>
        <v>0</v>
      </c>
      <c r="W61" s="308">
        <f t="shared" si="47"/>
        <v>0</v>
      </c>
    </row>
    <row r="62" spans="2:23" ht="20.399999999999999" x14ac:dyDescent="0.2">
      <c r="B62" s="346" t="s">
        <v>1283</v>
      </c>
      <c r="C62" s="297" t="s">
        <v>1284</v>
      </c>
      <c r="D62" s="298" t="s">
        <v>1301</v>
      </c>
      <c r="E62" s="299"/>
      <c r="F62" s="300"/>
      <c r="G62" s="301">
        <v>1.27</v>
      </c>
      <c r="H62" s="850"/>
      <c r="I62" s="868"/>
      <c r="J62" s="302">
        <f t="shared" si="43"/>
        <v>1.27</v>
      </c>
      <c r="K62" s="303">
        <f t="shared" si="44"/>
        <v>0</v>
      </c>
      <c r="L62" s="352">
        <f t="shared" si="4"/>
        <v>0</v>
      </c>
      <c r="M62" s="352">
        <f t="shared" si="5"/>
        <v>0</v>
      </c>
      <c r="N62" s="304"/>
      <c r="O62" s="305"/>
      <c r="P62" s="306"/>
      <c r="Q62" s="306"/>
      <c r="R62" s="306"/>
      <c r="S62" s="307"/>
      <c r="T62" s="333" t="str">
        <f t="shared" si="45"/>
        <v>resa mancante</v>
      </c>
      <c r="U62" s="308" t="str">
        <f t="shared" si="6"/>
        <v>resa mancante</v>
      </c>
      <c r="V62" s="333">
        <f t="shared" si="46"/>
        <v>0</v>
      </c>
      <c r="W62" s="308">
        <f t="shared" si="47"/>
        <v>0</v>
      </c>
    </row>
    <row r="63" spans="2:23" x14ac:dyDescent="0.2">
      <c r="B63" s="346" t="s">
        <v>1285</v>
      </c>
      <c r="C63" s="297" t="s">
        <v>1286</v>
      </c>
      <c r="D63" s="298" t="s">
        <v>1160</v>
      </c>
      <c r="E63" s="299"/>
      <c r="F63" s="300"/>
      <c r="G63" s="301">
        <v>0.11</v>
      </c>
      <c r="H63" s="850"/>
      <c r="I63" s="868"/>
      <c r="J63" s="302">
        <f t="shared" si="43"/>
        <v>0.11</v>
      </c>
      <c r="K63" s="303">
        <f t="shared" si="44"/>
        <v>0</v>
      </c>
      <c r="L63" s="352">
        <f t="shared" si="4"/>
        <v>0</v>
      </c>
      <c r="M63" s="352">
        <f t="shared" si="5"/>
        <v>0</v>
      </c>
      <c r="N63" s="304"/>
      <c r="O63" s="305"/>
      <c r="P63" s="306"/>
      <c r="Q63" s="306"/>
      <c r="R63" s="306"/>
      <c r="S63" s="307"/>
      <c r="T63" s="333" t="str">
        <f t="shared" si="45"/>
        <v>resa mancante</v>
      </c>
      <c r="U63" s="308" t="str">
        <f t="shared" si="6"/>
        <v>resa mancante</v>
      </c>
      <c r="V63" s="333">
        <f t="shared" si="46"/>
        <v>0</v>
      </c>
      <c r="W63" s="308">
        <f t="shared" si="47"/>
        <v>0</v>
      </c>
    </row>
    <row r="64" spans="2:23" ht="27.45" customHeight="1" x14ac:dyDescent="0.2">
      <c r="B64" s="346" t="s">
        <v>1287</v>
      </c>
      <c r="C64" s="297" t="s">
        <v>1288</v>
      </c>
      <c r="D64" s="298" t="s">
        <v>1160</v>
      </c>
      <c r="E64" s="299"/>
      <c r="F64" s="300"/>
      <c r="G64" s="301">
        <v>0.2</v>
      </c>
      <c r="H64" s="850"/>
      <c r="I64" s="868"/>
      <c r="J64" s="302">
        <f t="shared" si="43"/>
        <v>0.2</v>
      </c>
      <c r="K64" s="303">
        <f t="shared" si="44"/>
        <v>0</v>
      </c>
      <c r="L64" s="352">
        <f t="shared" si="4"/>
        <v>0</v>
      </c>
      <c r="M64" s="352">
        <f t="shared" si="5"/>
        <v>0</v>
      </c>
      <c r="N64" s="304"/>
      <c r="O64" s="305"/>
      <c r="P64" s="306"/>
      <c r="Q64" s="306"/>
      <c r="R64" s="306"/>
      <c r="S64" s="307"/>
      <c r="T64" s="333" t="str">
        <f t="shared" si="45"/>
        <v>resa mancante</v>
      </c>
      <c r="U64" s="308" t="str">
        <f t="shared" si="6"/>
        <v>resa mancante</v>
      </c>
      <c r="V64" s="333">
        <f t="shared" si="46"/>
        <v>0</v>
      </c>
      <c r="W64" s="308">
        <f t="shared" si="47"/>
        <v>0</v>
      </c>
    </row>
    <row r="65" spans="2:23" ht="20.399999999999999" x14ac:dyDescent="0.2">
      <c r="B65" s="346" t="s">
        <v>1289</v>
      </c>
      <c r="C65" s="297" t="s">
        <v>1290</v>
      </c>
      <c r="D65" s="298" t="s">
        <v>1160</v>
      </c>
      <c r="E65" s="299"/>
      <c r="F65" s="300"/>
      <c r="G65" s="301">
        <v>0.02</v>
      </c>
      <c r="H65" s="850"/>
      <c r="I65" s="868"/>
      <c r="J65" s="302">
        <f t="shared" si="43"/>
        <v>0.02</v>
      </c>
      <c r="K65" s="303">
        <f t="shared" si="44"/>
        <v>0</v>
      </c>
      <c r="L65" s="352">
        <f t="shared" si="4"/>
        <v>0</v>
      </c>
      <c r="M65" s="352">
        <f t="shared" si="5"/>
        <v>0</v>
      </c>
      <c r="N65" s="304"/>
      <c r="O65" s="305"/>
      <c r="P65" s="306"/>
      <c r="Q65" s="306"/>
      <c r="R65" s="306"/>
      <c r="S65" s="307"/>
      <c r="T65" s="333" t="str">
        <f t="shared" si="45"/>
        <v>resa mancante</v>
      </c>
      <c r="U65" s="308" t="str">
        <f t="shared" si="6"/>
        <v>resa mancante</v>
      </c>
      <c r="V65" s="333">
        <f t="shared" si="46"/>
        <v>0</v>
      </c>
      <c r="W65" s="308">
        <f t="shared" si="47"/>
        <v>0</v>
      </c>
    </row>
    <row r="66" spans="2:23" x14ac:dyDescent="0.2">
      <c r="B66" s="346" t="s">
        <v>1291</v>
      </c>
      <c r="C66" s="297" t="s">
        <v>1292</v>
      </c>
      <c r="D66" s="298" t="s">
        <v>1157</v>
      </c>
      <c r="E66" s="299"/>
      <c r="F66" s="300"/>
      <c r="G66" s="301">
        <v>0.17399999999999999</v>
      </c>
      <c r="H66" s="850"/>
      <c r="I66" s="868"/>
      <c r="J66" s="302">
        <f t="shared" si="43"/>
        <v>0.17399999999999999</v>
      </c>
      <c r="K66" s="303">
        <f t="shared" si="44"/>
        <v>0</v>
      </c>
      <c r="L66" s="352">
        <f t="shared" si="4"/>
        <v>0</v>
      </c>
      <c r="M66" s="352">
        <f t="shared" si="5"/>
        <v>0</v>
      </c>
      <c r="N66" s="304"/>
      <c r="O66" s="305"/>
      <c r="P66" s="306"/>
      <c r="Q66" s="306"/>
      <c r="R66" s="306"/>
      <c r="S66" s="307"/>
      <c r="T66" s="333" t="str">
        <f t="shared" si="45"/>
        <v>resa mancante</v>
      </c>
      <c r="U66" s="308" t="str">
        <f t="shared" si="6"/>
        <v>resa mancante</v>
      </c>
      <c r="V66" s="333">
        <f t="shared" si="46"/>
        <v>0</v>
      </c>
      <c r="W66" s="308">
        <f t="shared" si="47"/>
        <v>0</v>
      </c>
    </row>
    <row r="67" spans="2:23" ht="20.399999999999999" x14ac:dyDescent="0.2">
      <c r="B67" s="346" t="s">
        <v>1293</v>
      </c>
      <c r="C67" s="297" t="s">
        <v>1294</v>
      </c>
      <c r="D67" s="298" t="s">
        <v>1157</v>
      </c>
      <c r="E67" s="299"/>
      <c r="F67" s="300"/>
      <c r="G67" s="301">
        <v>0.11</v>
      </c>
      <c r="H67" s="850"/>
      <c r="I67" s="868"/>
      <c r="J67" s="302">
        <f t="shared" si="43"/>
        <v>0.11</v>
      </c>
      <c r="K67" s="303">
        <f t="shared" si="44"/>
        <v>0</v>
      </c>
      <c r="L67" s="352">
        <f t="shared" si="4"/>
        <v>0</v>
      </c>
      <c r="M67" s="352">
        <f t="shared" si="5"/>
        <v>0</v>
      </c>
      <c r="N67" s="304"/>
      <c r="O67" s="305"/>
      <c r="P67" s="306"/>
      <c r="Q67" s="306"/>
      <c r="R67" s="306"/>
      <c r="S67" s="307"/>
      <c r="T67" s="333" t="str">
        <f t="shared" si="45"/>
        <v>resa mancante</v>
      </c>
      <c r="U67" s="308" t="str">
        <f t="shared" si="6"/>
        <v>resa mancante</v>
      </c>
      <c r="V67" s="333">
        <f t="shared" si="46"/>
        <v>0</v>
      </c>
      <c r="W67" s="308">
        <f t="shared" si="47"/>
        <v>0</v>
      </c>
    </row>
    <row r="68" spans="2:23" x14ac:dyDescent="0.2">
      <c r="B68" s="346" t="s">
        <v>1295</v>
      </c>
      <c r="C68" s="297" t="s">
        <v>1296</v>
      </c>
      <c r="D68" s="298" t="s">
        <v>1160</v>
      </c>
      <c r="E68" s="299"/>
      <c r="F68" s="300"/>
      <c r="G68" s="301">
        <v>0.08</v>
      </c>
      <c r="H68" s="850"/>
      <c r="I68" s="868"/>
      <c r="J68" s="302">
        <f t="shared" si="43"/>
        <v>0.08</v>
      </c>
      <c r="K68" s="303">
        <f t="shared" si="44"/>
        <v>0</v>
      </c>
      <c r="L68" s="352">
        <f t="shared" si="4"/>
        <v>0</v>
      </c>
      <c r="M68" s="352">
        <f t="shared" si="5"/>
        <v>0</v>
      </c>
      <c r="N68" s="304"/>
      <c r="O68" s="305"/>
      <c r="P68" s="306"/>
      <c r="Q68" s="306"/>
      <c r="R68" s="306"/>
      <c r="S68" s="307"/>
      <c r="T68" s="333" t="str">
        <f t="shared" si="45"/>
        <v>resa mancante</v>
      </c>
      <c r="U68" s="308" t="str">
        <f t="shared" si="6"/>
        <v>resa mancante</v>
      </c>
      <c r="V68" s="333">
        <f t="shared" si="46"/>
        <v>0</v>
      </c>
      <c r="W68" s="308">
        <f t="shared" si="47"/>
        <v>0</v>
      </c>
    </row>
    <row r="69" spans="2:23" x14ac:dyDescent="0.2">
      <c r="B69" s="346" t="s">
        <v>1297</v>
      </c>
      <c r="C69" s="297" t="s">
        <v>1298</v>
      </c>
      <c r="D69" s="298" t="s">
        <v>1204</v>
      </c>
      <c r="E69" s="299"/>
      <c r="F69" s="300"/>
      <c r="G69" s="301">
        <v>0.33</v>
      </c>
      <c r="H69" s="850"/>
      <c r="I69" s="868"/>
      <c r="J69" s="302">
        <f t="shared" si="43"/>
        <v>0.33</v>
      </c>
      <c r="K69" s="303">
        <f t="shared" si="44"/>
        <v>0</v>
      </c>
      <c r="L69" s="352">
        <f t="shared" si="4"/>
        <v>0</v>
      </c>
      <c r="M69" s="352">
        <f t="shared" si="5"/>
        <v>0</v>
      </c>
      <c r="N69" s="304"/>
      <c r="O69" s="305"/>
      <c r="P69" s="306"/>
      <c r="Q69" s="306"/>
      <c r="R69" s="306"/>
      <c r="S69" s="307"/>
      <c r="T69" s="333" t="str">
        <f t="shared" si="45"/>
        <v>resa mancante</v>
      </c>
      <c r="U69" s="308" t="str">
        <f t="shared" si="6"/>
        <v>resa mancante</v>
      </c>
      <c r="V69" s="333">
        <f t="shared" si="46"/>
        <v>0</v>
      </c>
      <c r="W69" s="308">
        <f t="shared" si="47"/>
        <v>0</v>
      </c>
    </row>
    <row r="70" spans="2:23" ht="20.399999999999999" x14ac:dyDescent="0.2">
      <c r="B70" s="346" t="s">
        <v>1299</v>
      </c>
      <c r="C70" s="297" t="s">
        <v>1300</v>
      </c>
      <c r="D70" s="298" t="s">
        <v>1204</v>
      </c>
      <c r="E70" s="299"/>
      <c r="F70" s="300"/>
      <c r="G70" s="301">
        <v>0.04</v>
      </c>
      <c r="H70" s="850"/>
      <c r="I70" s="868"/>
      <c r="J70" s="302">
        <f t="shared" si="43"/>
        <v>0.04</v>
      </c>
      <c r="K70" s="303">
        <f t="shared" si="44"/>
        <v>0</v>
      </c>
      <c r="L70" s="352">
        <f t="shared" si="4"/>
        <v>0</v>
      </c>
      <c r="M70" s="352">
        <f t="shared" ref="M70:M84" si="48">G70*E70*F70*3.5</f>
        <v>0</v>
      </c>
      <c r="N70" s="304"/>
      <c r="O70" s="305"/>
      <c r="P70" s="306"/>
      <c r="Q70" s="306"/>
      <c r="R70" s="306"/>
      <c r="S70" s="307"/>
      <c r="T70" s="333" t="str">
        <f t="shared" si="45"/>
        <v>resa mancante</v>
      </c>
      <c r="U70" s="308" t="str">
        <f t="shared" si="6"/>
        <v>resa mancante</v>
      </c>
      <c r="V70" s="333">
        <f t="shared" si="46"/>
        <v>0</v>
      </c>
      <c r="W70" s="308">
        <f t="shared" si="47"/>
        <v>0</v>
      </c>
    </row>
    <row r="71" spans="2:23" x14ac:dyDescent="0.2">
      <c r="B71" s="346" t="s">
        <v>1302</v>
      </c>
      <c r="C71" s="297" t="s">
        <v>50</v>
      </c>
      <c r="D71" s="298" t="s">
        <v>1303</v>
      </c>
      <c r="E71" s="299"/>
      <c r="F71" s="300"/>
      <c r="G71" s="301">
        <v>0.13</v>
      </c>
      <c r="H71" s="850"/>
      <c r="I71" s="868"/>
      <c r="J71" s="302">
        <f t="shared" si="43"/>
        <v>0.13</v>
      </c>
      <c r="K71" s="303">
        <f t="shared" si="44"/>
        <v>0</v>
      </c>
      <c r="L71" s="352">
        <f t="shared" si="4"/>
        <v>0</v>
      </c>
      <c r="M71" s="352">
        <f t="shared" si="48"/>
        <v>0</v>
      </c>
      <c r="N71" s="304"/>
      <c r="O71" s="305"/>
      <c r="P71" s="306"/>
      <c r="Q71" s="306"/>
      <c r="R71" s="306"/>
      <c r="S71" s="307"/>
      <c r="T71" s="333" t="str">
        <f t="shared" si="45"/>
        <v>resa mancante</v>
      </c>
      <c r="U71" s="308" t="str">
        <f t="shared" si="6"/>
        <v>resa mancante</v>
      </c>
      <c r="V71" s="333">
        <f t="shared" si="46"/>
        <v>0</v>
      </c>
      <c r="W71" s="308">
        <f t="shared" si="47"/>
        <v>0</v>
      </c>
    </row>
    <row r="72" spans="2:23" ht="20.399999999999999" x14ac:dyDescent="0.2">
      <c r="B72" s="346" t="s">
        <v>1304</v>
      </c>
      <c r="C72" s="297" t="s">
        <v>1305</v>
      </c>
      <c r="D72" s="298" t="s">
        <v>1208</v>
      </c>
      <c r="E72" s="299"/>
      <c r="F72" s="300"/>
      <c r="G72" s="301">
        <v>0.78</v>
      </c>
      <c r="H72" s="850"/>
      <c r="I72" s="868"/>
      <c r="J72" s="302">
        <f t="shared" si="43"/>
        <v>0.78</v>
      </c>
      <c r="K72" s="303">
        <f t="shared" si="44"/>
        <v>0</v>
      </c>
      <c r="L72" s="352">
        <f t="shared" si="4"/>
        <v>0</v>
      </c>
      <c r="M72" s="352">
        <f t="shared" si="48"/>
        <v>0</v>
      </c>
      <c r="N72" s="304"/>
      <c r="O72" s="305"/>
      <c r="P72" s="306"/>
      <c r="Q72" s="306"/>
      <c r="R72" s="306"/>
      <c r="S72" s="307"/>
      <c r="T72" s="333" t="str">
        <f t="shared" si="45"/>
        <v>resa mancante</v>
      </c>
      <c r="U72" s="308" t="str">
        <f t="shared" si="6"/>
        <v>resa mancante</v>
      </c>
      <c r="V72" s="333">
        <f t="shared" si="46"/>
        <v>0</v>
      </c>
      <c r="W72" s="308">
        <f t="shared" si="47"/>
        <v>0</v>
      </c>
    </row>
    <row r="73" spans="2:23" ht="20.399999999999999" x14ac:dyDescent="0.2">
      <c r="B73" s="346" t="s">
        <v>1306</v>
      </c>
      <c r="C73" s="297" t="s">
        <v>1307</v>
      </c>
      <c r="D73" s="298" t="s">
        <v>1208</v>
      </c>
      <c r="E73" s="299"/>
      <c r="F73" s="300"/>
      <c r="G73" s="301">
        <v>0.71</v>
      </c>
      <c r="H73" s="850"/>
      <c r="I73" s="868"/>
      <c r="J73" s="302">
        <f t="shared" si="43"/>
        <v>0.71</v>
      </c>
      <c r="K73" s="303">
        <f t="shared" si="44"/>
        <v>0</v>
      </c>
      <c r="L73" s="352">
        <f t="shared" si="4"/>
        <v>0</v>
      </c>
      <c r="M73" s="352">
        <f t="shared" si="48"/>
        <v>0</v>
      </c>
      <c r="N73" s="304"/>
      <c r="O73" s="305"/>
      <c r="P73" s="306"/>
      <c r="Q73" s="306"/>
      <c r="R73" s="306"/>
      <c r="S73" s="307"/>
      <c r="T73" s="333" t="str">
        <f t="shared" si="45"/>
        <v>resa mancante</v>
      </c>
      <c r="U73" s="308" t="str">
        <f t="shared" si="6"/>
        <v>resa mancante</v>
      </c>
      <c r="V73" s="333">
        <f t="shared" si="46"/>
        <v>0</v>
      </c>
      <c r="W73" s="308">
        <f t="shared" si="47"/>
        <v>0</v>
      </c>
    </row>
    <row r="74" spans="2:23" ht="20.399999999999999" x14ac:dyDescent="0.2">
      <c r="B74" s="346" t="s">
        <v>1308</v>
      </c>
      <c r="C74" s="297" t="s">
        <v>1309</v>
      </c>
      <c r="D74" s="298" t="s">
        <v>1208</v>
      </c>
      <c r="E74" s="299"/>
      <c r="F74" s="300"/>
      <c r="G74" s="301">
        <v>0.78</v>
      </c>
      <c r="H74" s="850"/>
      <c r="I74" s="868"/>
      <c r="J74" s="302">
        <f t="shared" si="43"/>
        <v>0.78</v>
      </c>
      <c r="K74" s="303">
        <f t="shared" si="44"/>
        <v>0</v>
      </c>
      <c r="L74" s="352">
        <f t="shared" si="4"/>
        <v>0</v>
      </c>
      <c r="M74" s="352">
        <f t="shared" si="48"/>
        <v>0</v>
      </c>
      <c r="N74" s="304"/>
      <c r="O74" s="305"/>
      <c r="P74" s="306"/>
      <c r="Q74" s="306"/>
      <c r="R74" s="306"/>
      <c r="S74" s="307"/>
      <c r="T74" s="333" t="str">
        <f t="shared" si="45"/>
        <v>resa mancante</v>
      </c>
      <c r="U74" s="308" t="str">
        <f t="shared" si="6"/>
        <v>resa mancante</v>
      </c>
      <c r="V74" s="333">
        <f t="shared" si="46"/>
        <v>0</v>
      </c>
      <c r="W74" s="308">
        <f t="shared" si="47"/>
        <v>0</v>
      </c>
    </row>
    <row r="75" spans="2:23" ht="30.6" x14ac:dyDescent="0.2">
      <c r="B75" s="346" t="s">
        <v>1310</v>
      </c>
      <c r="C75" s="297" t="s">
        <v>1311</v>
      </c>
      <c r="D75" s="298" t="s">
        <v>1208</v>
      </c>
      <c r="E75" s="299"/>
      <c r="F75" s="300"/>
      <c r="G75" s="301">
        <v>0.27</v>
      </c>
      <c r="H75" s="850"/>
      <c r="I75" s="868"/>
      <c r="J75" s="302">
        <f t="shared" si="43"/>
        <v>0.27</v>
      </c>
      <c r="K75" s="303">
        <f t="shared" si="44"/>
        <v>0</v>
      </c>
      <c r="L75" s="352">
        <f t="shared" si="4"/>
        <v>0</v>
      </c>
      <c r="M75" s="352">
        <f t="shared" si="48"/>
        <v>0</v>
      </c>
      <c r="N75" s="304"/>
      <c r="O75" s="305"/>
      <c r="P75" s="306"/>
      <c r="Q75" s="306"/>
      <c r="R75" s="306"/>
      <c r="S75" s="307"/>
      <c r="T75" s="333" t="str">
        <f t="shared" si="45"/>
        <v>resa mancante</v>
      </c>
      <c r="U75" s="308" t="str">
        <f t="shared" si="6"/>
        <v>resa mancante</v>
      </c>
      <c r="V75" s="333">
        <f t="shared" si="46"/>
        <v>0</v>
      </c>
      <c r="W75" s="308">
        <f t="shared" si="47"/>
        <v>0</v>
      </c>
    </row>
    <row r="76" spans="2:23" ht="40.799999999999997" x14ac:dyDescent="0.2">
      <c r="B76" s="346" t="s">
        <v>1312</v>
      </c>
      <c r="C76" s="297" t="s">
        <v>1313</v>
      </c>
      <c r="D76" s="298" t="s">
        <v>1314</v>
      </c>
      <c r="E76" s="299"/>
      <c r="F76" s="300"/>
      <c r="G76" s="301">
        <v>1.37</v>
      </c>
      <c r="H76" s="850"/>
      <c r="I76" s="868"/>
      <c r="J76" s="302">
        <f t="shared" si="43"/>
        <v>1.37</v>
      </c>
      <c r="K76" s="303">
        <f t="shared" si="44"/>
        <v>0</v>
      </c>
      <c r="L76" s="352">
        <f t="shared" si="4"/>
        <v>0</v>
      </c>
      <c r="M76" s="352">
        <f t="shared" si="48"/>
        <v>0</v>
      </c>
      <c r="N76" s="304"/>
      <c r="O76" s="305"/>
      <c r="P76" s="306"/>
      <c r="Q76" s="306"/>
      <c r="R76" s="306"/>
      <c r="S76" s="307"/>
      <c r="T76" s="333" t="str">
        <f t="shared" si="45"/>
        <v>resa mancante</v>
      </c>
      <c r="U76" s="308" t="str">
        <f t="shared" si="6"/>
        <v>resa mancante</v>
      </c>
      <c r="V76" s="333">
        <f t="shared" si="46"/>
        <v>0</v>
      </c>
      <c r="W76" s="308">
        <f t="shared" si="47"/>
        <v>0</v>
      </c>
    </row>
    <row r="77" spans="2:23" ht="30.6" x14ac:dyDescent="0.2">
      <c r="B77" s="346" t="s">
        <v>1315</v>
      </c>
      <c r="C77" s="297" t="s">
        <v>1316</v>
      </c>
      <c r="D77" s="298" t="s">
        <v>1208</v>
      </c>
      <c r="E77" s="299"/>
      <c r="F77" s="300"/>
      <c r="G77" s="301">
        <v>0.11</v>
      </c>
      <c r="H77" s="850"/>
      <c r="I77" s="868"/>
      <c r="J77" s="302">
        <f t="shared" si="43"/>
        <v>0.11</v>
      </c>
      <c r="K77" s="303">
        <f t="shared" si="44"/>
        <v>0</v>
      </c>
      <c r="L77" s="352">
        <f t="shared" si="4"/>
        <v>0</v>
      </c>
      <c r="M77" s="352">
        <f t="shared" si="48"/>
        <v>0</v>
      </c>
      <c r="N77" s="304"/>
      <c r="O77" s="305"/>
      <c r="P77" s="306"/>
      <c r="Q77" s="306"/>
      <c r="R77" s="306"/>
      <c r="S77" s="307"/>
      <c r="T77" s="333" t="str">
        <f t="shared" si="45"/>
        <v>resa mancante</v>
      </c>
      <c r="U77" s="308" t="str">
        <f t="shared" si="6"/>
        <v>resa mancante</v>
      </c>
      <c r="V77" s="333">
        <f t="shared" si="46"/>
        <v>0</v>
      </c>
      <c r="W77" s="308">
        <f t="shared" si="47"/>
        <v>0</v>
      </c>
    </row>
    <row r="78" spans="2:23" ht="21" thickBot="1" x14ac:dyDescent="0.25">
      <c r="B78" s="347" t="s">
        <v>1317</v>
      </c>
      <c r="C78" s="348" t="s">
        <v>1318</v>
      </c>
      <c r="D78" s="349" t="s">
        <v>1319</v>
      </c>
      <c r="E78" s="319"/>
      <c r="F78" s="350"/>
      <c r="G78" s="323">
        <v>0.13</v>
      </c>
      <c r="H78" s="850"/>
      <c r="I78" s="868"/>
      <c r="J78" s="326">
        <f t="shared" si="8"/>
        <v>0.13</v>
      </c>
      <c r="K78" s="320">
        <f t="shared" si="9"/>
        <v>0</v>
      </c>
      <c r="L78" s="353">
        <f t="shared" si="4"/>
        <v>0</v>
      </c>
      <c r="M78" s="353">
        <f t="shared" si="48"/>
        <v>0</v>
      </c>
      <c r="N78" s="309"/>
      <c r="O78" s="310"/>
      <c r="P78" s="311"/>
      <c r="Q78" s="311"/>
      <c r="R78" s="311"/>
      <c r="S78" s="312"/>
      <c r="T78" s="337" t="str">
        <f t="shared" si="10"/>
        <v>resa mancante</v>
      </c>
      <c r="U78" s="313" t="str">
        <f t="shared" si="6"/>
        <v>resa mancante</v>
      </c>
      <c r="V78" s="337">
        <f t="shared" si="11"/>
        <v>0</v>
      </c>
      <c r="W78" s="313">
        <f t="shared" si="12"/>
        <v>0</v>
      </c>
    </row>
    <row r="79" spans="2:23" ht="22.95" customHeight="1" x14ac:dyDescent="0.2">
      <c r="B79" s="355" t="s">
        <v>1320</v>
      </c>
      <c r="C79" s="285" t="s">
        <v>1321</v>
      </c>
      <c r="D79" s="298" t="s">
        <v>53</v>
      </c>
      <c r="E79" s="764"/>
      <c r="F79" s="288"/>
      <c r="G79" s="289">
        <v>23.279</v>
      </c>
      <c r="H79" s="849"/>
      <c r="I79" s="867" t="s">
        <v>989</v>
      </c>
      <c r="J79" s="290">
        <f>ROUND(G79*(1-$H$79),3)</f>
        <v>23.279</v>
      </c>
      <c r="K79" s="291">
        <f>J79*F79</f>
        <v>0</v>
      </c>
      <c r="L79" s="356">
        <f>K79*3.5</f>
        <v>0</v>
      </c>
      <c r="M79" s="356">
        <f t="shared" si="48"/>
        <v>0</v>
      </c>
      <c r="N79" s="292"/>
      <c r="O79" s="293"/>
      <c r="P79" s="294"/>
      <c r="Q79" s="294"/>
      <c r="R79" s="294"/>
      <c r="S79" s="295"/>
      <c r="T79" s="331">
        <f>F79</f>
        <v>0</v>
      </c>
      <c r="U79" s="296">
        <f>T79*3.5</f>
        <v>0</v>
      </c>
      <c r="V79" s="331">
        <f t="shared" si="11"/>
        <v>0</v>
      </c>
      <c r="W79" s="296">
        <f t="shared" si="12"/>
        <v>0</v>
      </c>
    </row>
    <row r="80" spans="2:23" ht="34.950000000000003" customHeight="1" x14ac:dyDescent="0.2">
      <c r="B80" s="346" t="s">
        <v>1322</v>
      </c>
      <c r="C80" s="297" t="s">
        <v>1323</v>
      </c>
      <c r="D80" s="298" t="s">
        <v>53</v>
      </c>
      <c r="E80" s="765"/>
      <c r="F80" s="300"/>
      <c r="G80" s="301">
        <v>20.355</v>
      </c>
      <c r="H80" s="850"/>
      <c r="I80" s="868"/>
      <c r="J80" s="302">
        <f t="shared" ref="J80:J84" si="49">ROUND(G80*(1-$H$79),3)</f>
        <v>20.355</v>
      </c>
      <c r="K80" s="303">
        <f t="shared" ref="K80:K84" si="50">J80*F80</f>
        <v>0</v>
      </c>
      <c r="L80" s="352">
        <f t="shared" ref="L80:L84" si="51">K80*3.5</f>
        <v>0</v>
      </c>
      <c r="M80" s="352">
        <f t="shared" si="48"/>
        <v>0</v>
      </c>
      <c r="N80" s="304"/>
      <c r="O80" s="305"/>
      <c r="P80" s="306"/>
      <c r="Q80" s="306"/>
      <c r="R80" s="306"/>
      <c r="S80" s="307"/>
      <c r="T80" s="333">
        <f t="shared" ref="T80:T84" si="52">F80</f>
        <v>0</v>
      </c>
      <c r="U80" s="308">
        <f t="shared" ref="U80:U84" si="53">T80*3.5</f>
        <v>0</v>
      </c>
      <c r="V80" s="333">
        <f t="shared" si="11"/>
        <v>0</v>
      </c>
      <c r="W80" s="308">
        <f t="shared" si="12"/>
        <v>0</v>
      </c>
    </row>
    <row r="81" spans="2:23" ht="22.95" customHeight="1" x14ac:dyDescent="0.2">
      <c r="B81" s="346" t="s">
        <v>1324</v>
      </c>
      <c r="C81" s="297" t="s">
        <v>1325</v>
      </c>
      <c r="D81" s="298" t="s">
        <v>53</v>
      </c>
      <c r="E81" s="765"/>
      <c r="F81" s="300"/>
      <c r="G81" s="301">
        <v>22.154</v>
      </c>
      <c r="H81" s="850"/>
      <c r="I81" s="868"/>
      <c r="J81" s="302">
        <f t="shared" ref="J81:J82" si="54">ROUND(G81*(1-$H$79),3)</f>
        <v>22.154</v>
      </c>
      <c r="K81" s="303">
        <f t="shared" si="50"/>
        <v>0</v>
      </c>
      <c r="L81" s="352">
        <f t="shared" si="51"/>
        <v>0</v>
      </c>
      <c r="M81" s="352">
        <f t="shared" si="48"/>
        <v>0</v>
      </c>
      <c r="N81" s="304"/>
      <c r="O81" s="305"/>
      <c r="P81" s="306"/>
      <c r="Q81" s="306"/>
      <c r="R81" s="306"/>
      <c r="S81" s="307"/>
      <c r="T81" s="333">
        <f t="shared" si="52"/>
        <v>0</v>
      </c>
      <c r="U81" s="308">
        <f t="shared" si="53"/>
        <v>0</v>
      </c>
      <c r="V81" s="333">
        <f t="shared" ref="V81:V82" si="55">IFERROR(T81*$S81,0)</f>
        <v>0</v>
      </c>
      <c r="W81" s="308">
        <f t="shared" ref="W81:W82" si="56">IFERROR(U81*$S81,0)</f>
        <v>0</v>
      </c>
    </row>
    <row r="82" spans="2:23" ht="22.95" customHeight="1" x14ac:dyDescent="0.2">
      <c r="B82" s="346" t="s">
        <v>1326</v>
      </c>
      <c r="C82" s="297" t="s">
        <v>1327</v>
      </c>
      <c r="D82" s="298" t="s">
        <v>53</v>
      </c>
      <c r="E82" s="765"/>
      <c r="F82" s="300"/>
      <c r="G82" s="301">
        <v>20.259</v>
      </c>
      <c r="H82" s="850"/>
      <c r="I82" s="868"/>
      <c r="J82" s="302">
        <f t="shared" si="54"/>
        <v>20.259</v>
      </c>
      <c r="K82" s="303">
        <f t="shared" si="50"/>
        <v>0</v>
      </c>
      <c r="L82" s="352">
        <f t="shared" si="51"/>
        <v>0</v>
      </c>
      <c r="M82" s="352">
        <f t="shared" si="48"/>
        <v>0</v>
      </c>
      <c r="N82" s="304"/>
      <c r="O82" s="305"/>
      <c r="P82" s="306"/>
      <c r="Q82" s="306"/>
      <c r="R82" s="306"/>
      <c r="S82" s="307"/>
      <c r="T82" s="333">
        <f t="shared" si="52"/>
        <v>0</v>
      </c>
      <c r="U82" s="308">
        <f t="shared" si="53"/>
        <v>0</v>
      </c>
      <c r="V82" s="333">
        <f t="shared" si="55"/>
        <v>0</v>
      </c>
      <c r="W82" s="308">
        <f t="shared" si="56"/>
        <v>0</v>
      </c>
    </row>
    <row r="83" spans="2:23" ht="22.95" customHeight="1" x14ac:dyDescent="0.2">
      <c r="B83" s="346" t="s">
        <v>1328</v>
      </c>
      <c r="C83" s="297" t="s">
        <v>1329</v>
      </c>
      <c r="D83" s="298" t="s">
        <v>53</v>
      </c>
      <c r="E83" s="765"/>
      <c r="F83" s="300"/>
      <c r="G83" s="301">
        <v>20.9</v>
      </c>
      <c r="H83" s="850"/>
      <c r="I83" s="868"/>
      <c r="J83" s="302">
        <f t="shared" ref="J83" si="57">ROUND(G83*(1-$H$79),3)</f>
        <v>20.9</v>
      </c>
      <c r="K83" s="303">
        <f t="shared" si="50"/>
        <v>0</v>
      </c>
      <c r="L83" s="352">
        <f t="shared" si="51"/>
        <v>0</v>
      </c>
      <c r="M83" s="352">
        <f t="shared" si="48"/>
        <v>0</v>
      </c>
      <c r="N83" s="304"/>
      <c r="O83" s="305"/>
      <c r="P83" s="306"/>
      <c r="Q83" s="306"/>
      <c r="R83" s="306"/>
      <c r="S83" s="307"/>
      <c r="T83" s="333">
        <f t="shared" si="52"/>
        <v>0</v>
      </c>
      <c r="U83" s="308">
        <f t="shared" si="53"/>
        <v>0</v>
      </c>
      <c r="V83" s="333">
        <f t="shared" ref="V83" si="58">IFERROR(T83*$S83,0)</f>
        <v>0</v>
      </c>
      <c r="W83" s="308">
        <f t="shared" ref="W83" si="59">IFERROR(U83*$S83,0)</f>
        <v>0</v>
      </c>
    </row>
    <row r="84" spans="2:23" ht="22.95" customHeight="1" thickBot="1" x14ac:dyDescent="0.25">
      <c r="B84" s="347" t="s">
        <v>1330</v>
      </c>
      <c r="C84" s="348" t="s">
        <v>1331</v>
      </c>
      <c r="D84" s="349" t="s">
        <v>53</v>
      </c>
      <c r="E84" s="766"/>
      <c r="F84" s="350"/>
      <c r="G84" s="323">
        <v>22.34</v>
      </c>
      <c r="H84" s="851"/>
      <c r="I84" s="869"/>
      <c r="J84" s="326">
        <f t="shared" si="49"/>
        <v>22.34</v>
      </c>
      <c r="K84" s="320">
        <f t="shared" si="50"/>
        <v>0</v>
      </c>
      <c r="L84" s="353">
        <f t="shared" si="51"/>
        <v>0</v>
      </c>
      <c r="M84" s="353">
        <f t="shared" si="48"/>
        <v>0</v>
      </c>
      <c r="N84" s="309"/>
      <c r="O84" s="310"/>
      <c r="P84" s="311"/>
      <c r="Q84" s="311"/>
      <c r="R84" s="311"/>
      <c r="S84" s="312"/>
      <c r="T84" s="337">
        <f t="shared" si="52"/>
        <v>0</v>
      </c>
      <c r="U84" s="313">
        <f t="shared" si="53"/>
        <v>0</v>
      </c>
      <c r="V84" s="337">
        <f t="shared" si="11"/>
        <v>0</v>
      </c>
      <c r="W84" s="313">
        <f t="shared" si="12"/>
        <v>0</v>
      </c>
    </row>
    <row r="85" spans="2:23" ht="30" customHeight="1" thickBot="1" x14ac:dyDescent="0.25">
      <c r="B85" s="338"/>
      <c r="C85" s="338"/>
      <c r="D85" s="338"/>
      <c r="E85" s="338"/>
      <c r="F85" s="338"/>
      <c r="G85" s="338"/>
      <c r="H85" s="338"/>
      <c r="I85" s="338"/>
      <c r="J85" s="338"/>
      <c r="K85" s="141">
        <f>SUM(K5:K84)</f>
        <v>0</v>
      </c>
      <c r="L85" s="141">
        <f>SUM(L5:L84)</f>
        <v>0</v>
      </c>
      <c r="M85" s="358">
        <f>SUM(M5:M84)</f>
        <v>0</v>
      </c>
      <c r="N85" s="339"/>
      <c r="O85" s="339"/>
      <c r="P85" s="15"/>
      <c r="Q85" s="140"/>
      <c r="R85" s="140"/>
      <c r="S85" s="140"/>
      <c r="T85" s="250">
        <f>SUM(T5:T84)</f>
        <v>0</v>
      </c>
      <c r="U85" s="341">
        <f>SUM(U5:U84)</f>
        <v>0</v>
      </c>
      <c r="V85" s="252">
        <f>SUM(V5:V84)</f>
        <v>0</v>
      </c>
      <c r="W85" s="253">
        <f>SUM(W5:W84)</f>
        <v>0</v>
      </c>
    </row>
    <row r="86" spans="2:23" ht="25.5" customHeight="1" thickBot="1" x14ac:dyDescent="0.25">
      <c r="B86" s="241"/>
      <c r="C86" s="241"/>
      <c r="D86" s="241"/>
      <c r="E86" s="241"/>
      <c r="F86" s="241"/>
      <c r="G86" s="241"/>
      <c r="H86" s="241"/>
      <c r="I86" s="241"/>
      <c r="J86" s="241"/>
      <c r="K86" s="5"/>
      <c r="L86" s="15"/>
      <c r="M86" s="15"/>
      <c r="N86" s="15"/>
      <c r="O86" s="3"/>
      <c r="P86" s="3"/>
      <c r="Q86" s="3"/>
      <c r="R86" s="3"/>
      <c r="S86" s="3"/>
      <c r="T86" s="873" t="s">
        <v>86</v>
      </c>
      <c r="U86" s="874"/>
      <c r="V86" s="875"/>
      <c r="W86" s="342">
        <f>IFERROR(W85/L85,0)</f>
        <v>0</v>
      </c>
    </row>
  </sheetData>
  <sheetProtection selectLockedCells="1"/>
  <mergeCells count="28">
    <mergeCell ref="H79:H84"/>
    <mergeCell ref="I79:I84"/>
    <mergeCell ref="T86:V86"/>
    <mergeCell ref="H2:H4"/>
    <mergeCell ref="J2:J4"/>
    <mergeCell ref="K2:K4"/>
    <mergeCell ref="L2:L4"/>
    <mergeCell ref="H5:H78"/>
    <mergeCell ref="I2:I4"/>
    <mergeCell ref="I5:I78"/>
    <mergeCell ref="M2:M4"/>
    <mergeCell ref="B2:B4"/>
    <mergeCell ref="C2:C4"/>
    <mergeCell ref="F1:G1"/>
    <mergeCell ref="E2:E4"/>
    <mergeCell ref="F2:F4"/>
    <mergeCell ref="D2:D4"/>
    <mergeCell ref="G2:G4"/>
    <mergeCell ref="W2:W4"/>
    <mergeCell ref="N2:N4"/>
    <mergeCell ref="O2:O4"/>
    <mergeCell ref="S2:S4"/>
    <mergeCell ref="V2:V4"/>
    <mergeCell ref="T2:T4"/>
    <mergeCell ref="U2:U4"/>
    <mergeCell ref="P2:P4"/>
    <mergeCell ref="Q2:Q4"/>
    <mergeCell ref="R2:R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7"/>
  <dimension ref="B1:V9"/>
  <sheetViews>
    <sheetView zoomScaleNormal="100" workbookViewId="0">
      <selection activeCell="H12" sqref="H12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5" width="11.21875" style="23" customWidth="1"/>
    <col min="16" max="16" width="16.21875" style="23" customWidth="1"/>
    <col min="17" max="17" width="11.77734375" style="23" customWidth="1"/>
    <col min="18" max="18" width="12.44140625" style="23" customWidth="1"/>
    <col min="19" max="19" width="10.77734375" style="23" customWidth="1"/>
    <col min="20" max="20" width="11.77734375" style="23" customWidth="1"/>
    <col min="21" max="21" width="11.44140625" style="23" customWidth="1"/>
    <col min="22" max="22" width="12.77734375" style="23" customWidth="1"/>
    <col min="23" max="16384" width="9.21875" style="23"/>
  </cols>
  <sheetData>
    <row r="1" spans="2:22" s="43" customFormat="1" ht="25.5" customHeight="1" thickBot="1" x14ac:dyDescent="0.35">
      <c r="B1" s="38" t="s">
        <v>158</v>
      </c>
      <c r="C1" s="39"/>
      <c r="D1" s="39"/>
      <c r="E1" s="835"/>
      <c r="F1" s="836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837" t="s">
        <v>301</v>
      </c>
      <c r="C2" s="837" t="s">
        <v>0</v>
      </c>
      <c r="D2" s="840" t="s">
        <v>51</v>
      </c>
      <c r="E2" s="843" t="s">
        <v>159</v>
      </c>
      <c r="F2" s="846" t="s">
        <v>346</v>
      </c>
      <c r="G2" s="858" t="s">
        <v>47</v>
      </c>
      <c r="H2" s="846" t="s">
        <v>510</v>
      </c>
      <c r="I2" s="861" t="s">
        <v>347</v>
      </c>
      <c r="J2" s="864" t="s">
        <v>13</v>
      </c>
      <c r="K2" s="864" t="s">
        <v>7</v>
      </c>
      <c r="L2" s="864" t="s">
        <v>14</v>
      </c>
      <c r="M2" s="864" t="s">
        <v>969</v>
      </c>
      <c r="N2" s="852" t="s">
        <v>244</v>
      </c>
      <c r="O2" s="852" t="s">
        <v>245</v>
      </c>
      <c r="P2" s="852" t="s">
        <v>246</v>
      </c>
      <c r="Q2" s="855" t="s">
        <v>268</v>
      </c>
      <c r="R2" s="876" t="s">
        <v>55</v>
      </c>
      <c r="S2" s="864" t="s">
        <v>56</v>
      </c>
      <c r="T2" s="864" t="s">
        <v>57</v>
      </c>
      <c r="U2" s="864" t="s">
        <v>9</v>
      </c>
      <c r="V2" s="870" t="s">
        <v>10</v>
      </c>
    </row>
    <row r="3" spans="2:22" ht="15" customHeight="1" x14ac:dyDescent="0.2">
      <c r="B3" s="838"/>
      <c r="C3" s="838"/>
      <c r="D3" s="841"/>
      <c r="E3" s="844"/>
      <c r="F3" s="847"/>
      <c r="G3" s="859"/>
      <c r="H3" s="847"/>
      <c r="I3" s="862"/>
      <c r="J3" s="865"/>
      <c r="K3" s="865"/>
      <c r="L3" s="865"/>
      <c r="M3" s="865"/>
      <c r="N3" s="853"/>
      <c r="O3" s="853"/>
      <c r="P3" s="853"/>
      <c r="Q3" s="856"/>
      <c r="R3" s="877"/>
      <c r="S3" s="865"/>
      <c r="T3" s="865"/>
      <c r="U3" s="865"/>
      <c r="V3" s="871"/>
    </row>
    <row r="4" spans="2:22" ht="25.05" customHeight="1" thickBot="1" x14ac:dyDescent="0.25">
      <c r="B4" s="839"/>
      <c r="C4" s="839"/>
      <c r="D4" s="842"/>
      <c r="E4" s="845"/>
      <c r="F4" s="848"/>
      <c r="G4" s="860"/>
      <c r="H4" s="848"/>
      <c r="I4" s="863"/>
      <c r="J4" s="866"/>
      <c r="K4" s="866"/>
      <c r="L4" s="866"/>
      <c r="M4" s="866"/>
      <c r="N4" s="854"/>
      <c r="O4" s="854"/>
      <c r="P4" s="854"/>
      <c r="Q4" s="857"/>
      <c r="R4" s="878"/>
      <c r="S4" s="866"/>
      <c r="T4" s="866"/>
      <c r="U4" s="866"/>
      <c r="V4" s="872"/>
    </row>
    <row r="5" spans="2:22" x14ac:dyDescent="0.2">
      <c r="B5" s="193" t="s">
        <v>348</v>
      </c>
      <c r="C5" s="194" t="s">
        <v>343</v>
      </c>
      <c r="D5" s="195" t="s">
        <v>53</v>
      </c>
      <c r="E5" s="196"/>
      <c r="F5" s="197">
        <v>24.202999999999999</v>
      </c>
      <c r="G5" s="849"/>
      <c r="H5" s="867" t="s">
        <v>989</v>
      </c>
      <c r="I5" s="198">
        <f>ROUND(F5*(1-$G$5),3)</f>
        <v>24.202999999999999</v>
      </c>
      <c r="J5" s="199">
        <f>I5*E5</f>
        <v>0</v>
      </c>
      <c r="K5" s="199">
        <f>J5*12</f>
        <v>0</v>
      </c>
      <c r="L5" s="200">
        <f>K5*3.5</f>
        <v>0</v>
      </c>
      <c r="M5" s="201">
        <f>F5*E5*3.5*12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S5*3.5</f>
        <v>0</v>
      </c>
      <c r="U5" s="207">
        <f>Q5*S5</f>
        <v>0</v>
      </c>
      <c r="V5" s="208">
        <f>U5*3.5</f>
        <v>0</v>
      </c>
    </row>
    <row r="6" spans="2:22" x14ac:dyDescent="0.2">
      <c r="B6" s="209" t="s">
        <v>349</v>
      </c>
      <c r="C6" s="210" t="s">
        <v>344</v>
      </c>
      <c r="D6" s="211" t="s">
        <v>53</v>
      </c>
      <c r="E6" s="212"/>
      <c r="F6" s="213">
        <v>25.254999999999999</v>
      </c>
      <c r="G6" s="850"/>
      <c r="H6" s="868"/>
      <c r="I6" s="214">
        <f t="shared" ref="I6:I7" si="0">ROUND(F6*(1-$G$5),3)</f>
        <v>25.254999999999999</v>
      </c>
      <c r="J6" s="215">
        <f>I6*E6</f>
        <v>0</v>
      </c>
      <c r="K6" s="215">
        <f t="shared" ref="K6:K7" si="1">J6*12</f>
        <v>0</v>
      </c>
      <c r="L6" s="216">
        <f t="shared" ref="L6:L7" si="2">K6*3.5</f>
        <v>0</v>
      </c>
      <c r="M6" s="217">
        <f t="shared" ref="M6:M7" si="3">F6*E6*3.5*12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S6*3.5</f>
        <v>0</v>
      </c>
      <c r="U6" s="223">
        <f t="shared" ref="U6:U7" si="6">Q6*S6</f>
        <v>0</v>
      </c>
      <c r="V6" s="224">
        <f t="shared" ref="V6:V7" si="7">U6*3.5</f>
        <v>0</v>
      </c>
    </row>
    <row r="7" spans="2:22" ht="10.8" thickBot="1" x14ac:dyDescent="0.25">
      <c r="B7" s="225" t="s">
        <v>350</v>
      </c>
      <c r="C7" s="226" t="s">
        <v>345</v>
      </c>
      <c r="D7" s="227" t="s">
        <v>53</v>
      </c>
      <c r="E7" s="228"/>
      <c r="F7" s="229">
        <v>28.010999999999999</v>
      </c>
      <c r="G7" s="851"/>
      <c r="H7" s="869"/>
      <c r="I7" s="230">
        <f t="shared" si="0"/>
        <v>28.010999999999999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 t="shared" si="7"/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3"/>
      <c r="N9" s="3"/>
      <c r="O9" s="3"/>
      <c r="P9" s="3"/>
      <c r="Q9" s="245"/>
      <c r="R9" s="873" t="s">
        <v>86</v>
      </c>
      <c r="S9" s="874"/>
      <c r="T9" s="874"/>
      <c r="U9" s="875"/>
      <c r="V9" s="254">
        <f>IFERROR(V8/L8,0)</f>
        <v>0</v>
      </c>
    </row>
  </sheetData>
  <sheetProtection selectLockedCells="1"/>
  <mergeCells count="25">
    <mergeCell ref="V2:V4"/>
    <mergeCell ref="R9:U9"/>
    <mergeCell ref="N2:N4"/>
    <mergeCell ref="O2:O4"/>
    <mergeCell ref="G5:G7"/>
    <mergeCell ref="M2:M4"/>
    <mergeCell ref="L2:L4"/>
    <mergeCell ref="G2:G4"/>
    <mergeCell ref="I2:I4"/>
    <mergeCell ref="J2:J4"/>
    <mergeCell ref="K2:K4"/>
    <mergeCell ref="H2:H4"/>
    <mergeCell ref="H5:H7"/>
    <mergeCell ref="T2:T4"/>
    <mergeCell ref="U2:U4"/>
    <mergeCell ref="P2:P4"/>
    <mergeCell ref="Q2:Q4"/>
    <mergeCell ref="R2:R4"/>
    <mergeCell ref="S2:S4"/>
    <mergeCell ref="E1:F1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3"/>
  <dimension ref="B1:X29"/>
  <sheetViews>
    <sheetView zoomScaleNormal="100" workbookViewId="0">
      <selection activeCell="U28" sqref="U28"/>
    </sheetView>
  </sheetViews>
  <sheetFormatPr defaultColWidth="9.21875" defaultRowHeight="13.8" x14ac:dyDescent="0.25"/>
  <cols>
    <col min="1" max="1" width="1.77734375" style="365" customWidth="1"/>
    <col min="2" max="2" width="13.77734375" style="365" customWidth="1"/>
    <col min="3" max="3" width="27.5546875" style="365" customWidth="1"/>
    <col min="4" max="4" width="34.5546875" style="365" customWidth="1"/>
    <col min="5" max="5" width="15.5546875" style="365" bestFit="1" customWidth="1"/>
    <col min="6" max="6" width="21.21875" style="365" customWidth="1"/>
    <col min="7" max="7" width="13.77734375" style="365" customWidth="1"/>
    <col min="8" max="8" width="14.21875" style="365" bestFit="1" customWidth="1"/>
    <col min="9" max="9" width="8.21875" style="365" customWidth="1"/>
    <col min="10" max="10" width="9.33203125" style="365" customWidth="1"/>
    <col min="11" max="11" width="16.77734375" style="365" customWidth="1"/>
    <col min="12" max="12" width="11" style="365" customWidth="1"/>
    <col min="13" max="13" width="12" style="365" bestFit="1" customWidth="1"/>
    <col min="14" max="14" width="12" style="365" customWidth="1"/>
    <col min="15" max="15" width="12" style="365" bestFit="1" customWidth="1"/>
    <col min="16" max="18" width="12" style="365" customWidth="1"/>
    <col min="19" max="19" width="11.44140625" style="365" customWidth="1"/>
    <col min="20" max="20" width="11.77734375" style="365" customWidth="1"/>
    <col min="21" max="21" width="11" style="365" customWidth="1"/>
    <col min="22" max="22" width="11.77734375" style="365" customWidth="1"/>
    <col min="23" max="23" width="10.77734375" style="365" customWidth="1"/>
    <col min="24" max="24" width="12.21875" style="365" customWidth="1"/>
    <col min="25" max="16384" width="9.21875" style="365"/>
  </cols>
  <sheetData>
    <row r="1" spans="2:24" s="360" customFormat="1" ht="25.5" customHeight="1" thickBot="1" x14ac:dyDescent="0.35">
      <c r="B1" s="38" t="s">
        <v>508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</row>
    <row r="2" spans="2:24" ht="51.6" thickBot="1" x14ac:dyDescent="0.3">
      <c r="B2" s="456" t="s">
        <v>301</v>
      </c>
      <c r="C2" s="277" t="s">
        <v>32</v>
      </c>
      <c r="D2" s="46" t="s">
        <v>69</v>
      </c>
      <c r="E2" s="456" t="s">
        <v>68</v>
      </c>
      <c r="F2" s="457" t="s">
        <v>51</v>
      </c>
      <c r="G2" s="49" t="s">
        <v>78</v>
      </c>
      <c r="H2" s="154" t="s">
        <v>61</v>
      </c>
      <c r="I2" s="362" t="s">
        <v>80</v>
      </c>
      <c r="J2" s="154" t="s">
        <v>503</v>
      </c>
      <c r="K2" s="48" t="s">
        <v>60</v>
      </c>
      <c r="L2" s="57" t="s">
        <v>17</v>
      </c>
      <c r="M2" s="51" t="s">
        <v>16</v>
      </c>
      <c r="N2" s="53" t="s">
        <v>18</v>
      </c>
      <c r="O2" s="53" t="s">
        <v>969</v>
      </c>
      <c r="P2" s="54" t="s">
        <v>244</v>
      </c>
      <c r="Q2" s="55" t="s">
        <v>245</v>
      </c>
      <c r="R2" s="55" t="s">
        <v>246</v>
      </c>
      <c r="S2" s="56" t="s">
        <v>269</v>
      </c>
      <c r="T2" s="363" t="s">
        <v>512</v>
      </c>
      <c r="U2" s="456" t="s">
        <v>55</v>
      </c>
      <c r="V2" s="277" t="s">
        <v>57</v>
      </c>
      <c r="W2" s="45" t="s">
        <v>9</v>
      </c>
      <c r="X2" s="153" t="s">
        <v>10</v>
      </c>
    </row>
    <row r="3" spans="2:24" x14ac:dyDescent="0.25">
      <c r="B3" s="952" t="s">
        <v>20</v>
      </c>
      <c r="C3" s="954" t="s">
        <v>19</v>
      </c>
      <c r="D3" s="366" t="s">
        <v>62</v>
      </c>
      <c r="E3" s="367" t="s">
        <v>3</v>
      </c>
      <c r="F3" s="928" t="s">
        <v>52</v>
      </c>
      <c r="G3" s="939"/>
      <c r="H3" s="934">
        <v>0.04</v>
      </c>
      <c r="I3" s="964"/>
      <c r="J3" s="960" t="s">
        <v>507</v>
      </c>
      <c r="K3" s="934">
        <f>ROUND(H3*(1-$I$3),3)</f>
        <v>0.04</v>
      </c>
      <c r="L3" s="931">
        <f>ROUND(IFERROR(K3*G3,0),2)</f>
        <v>0</v>
      </c>
      <c r="M3" s="942">
        <f t="shared" ref="M3:M27" si="0">L3*12</f>
        <v>0</v>
      </c>
      <c r="N3" s="948">
        <f>M3*3.5</f>
        <v>0</v>
      </c>
      <c r="O3" s="945">
        <f>ROUND(IFERROR(H3*G3,0),2)*12*3.5</f>
        <v>0</v>
      </c>
      <c r="P3" s="368"/>
      <c r="Q3" s="369"/>
      <c r="R3" s="369"/>
      <c r="S3" s="370"/>
      <c r="T3" s="371"/>
      <c r="U3" s="372">
        <f>T3/12</f>
        <v>0</v>
      </c>
      <c r="V3" s="373">
        <f>T3*3.5</f>
        <v>0</v>
      </c>
      <c r="W3" s="374">
        <f>S3*T3</f>
        <v>0</v>
      </c>
      <c r="X3" s="375">
        <f>S3*V3</f>
        <v>0</v>
      </c>
    </row>
    <row r="4" spans="2:24" x14ac:dyDescent="0.25">
      <c r="B4" s="951"/>
      <c r="C4" s="955"/>
      <c r="D4" s="321" t="s">
        <v>67</v>
      </c>
      <c r="E4" s="376" t="s">
        <v>63</v>
      </c>
      <c r="F4" s="929"/>
      <c r="G4" s="940"/>
      <c r="H4" s="935"/>
      <c r="I4" s="965"/>
      <c r="J4" s="961"/>
      <c r="K4" s="937"/>
      <c r="L4" s="933"/>
      <c r="M4" s="943"/>
      <c r="N4" s="950"/>
      <c r="O4" s="946"/>
      <c r="P4" s="377"/>
      <c r="Q4" s="378"/>
      <c r="R4" s="378"/>
      <c r="S4" s="379"/>
      <c r="T4" s="380"/>
      <c r="U4" s="381">
        <f t="shared" ref="U4:U27" si="1">T4/12</f>
        <v>0</v>
      </c>
      <c r="V4" s="382">
        <f t="shared" ref="V4:V27" si="2">T4*3.5</f>
        <v>0</v>
      </c>
      <c r="W4" s="383">
        <f>S4*T4</f>
        <v>0</v>
      </c>
      <c r="X4" s="384">
        <f>S4*V4</f>
        <v>0</v>
      </c>
    </row>
    <row r="5" spans="2:24" ht="21" thickBot="1" x14ac:dyDescent="0.3">
      <c r="B5" s="953"/>
      <c r="C5" s="956"/>
      <c r="D5" s="385" t="s">
        <v>64</v>
      </c>
      <c r="E5" s="386" t="s">
        <v>1</v>
      </c>
      <c r="F5" s="930"/>
      <c r="G5" s="941"/>
      <c r="H5" s="936"/>
      <c r="I5" s="965"/>
      <c r="J5" s="961"/>
      <c r="K5" s="938"/>
      <c r="L5" s="932"/>
      <c r="M5" s="944"/>
      <c r="N5" s="949"/>
      <c r="O5" s="947"/>
      <c r="P5" s="387"/>
      <c r="Q5" s="388"/>
      <c r="R5" s="388"/>
      <c r="S5" s="389"/>
      <c r="T5" s="390"/>
      <c r="U5" s="391">
        <f t="shared" si="1"/>
        <v>0</v>
      </c>
      <c r="V5" s="392">
        <f t="shared" si="2"/>
        <v>0</v>
      </c>
      <c r="W5" s="393">
        <f t="shared" ref="W5:W27" si="3">S5*T5</f>
        <v>0</v>
      </c>
      <c r="X5" s="394">
        <f t="shared" ref="X5:X27" si="4">S5*V5</f>
        <v>0</v>
      </c>
    </row>
    <row r="6" spans="2:24" x14ac:dyDescent="0.25">
      <c r="B6" s="952" t="s">
        <v>21</v>
      </c>
      <c r="C6" s="954" t="s">
        <v>134</v>
      </c>
      <c r="D6" s="344" t="s">
        <v>62</v>
      </c>
      <c r="E6" s="367" t="s">
        <v>3</v>
      </c>
      <c r="F6" s="928" t="s">
        <v>52</v>
      </c>
      <c r="G6" s="939"/>
      <c r="H6" s="934">
        <v>3.2000000000000001E-2</v>
      </c>
      <c r="I6" s="965"/>
      <c r="J6" s="962"/>
      <c r="K6" s="934">
        <f t="shared" ref="K6:K27" si="5">ROUND(H6*(1-$I$3),3)</f>
        <v>3.2000000000000001E-2</v>
      </c>
      <c r="L6" s="931">
        <f t="shared" ref="L6:L27" si="6">ROUND(IFERROR(K6*G6,0),2)</f>
        <v>0</v>
      </c>
      <c r="M6" s="942">
        <f t="shared" si="0"/>
        <v>0</v>
      </c>
      <c r="N6" s="948">
        <f>M6*3.5</f>
        <v>0</v>
      </c>
      <c r="O6" s="945">
        <f>ROUND(IFERROR(H6*G6,0),2)*12*3.5</f>
        <v>0</v>
      </c>
      <c r="P6" s="395"/>
      <c r="Q6" s="396"/>
      <c r="R6" s="396"/>
      <c r="S6" s="397"/>
      <c r="T6" s="398"/>
      <c r="U6" s="399">
        <f t="shared" si="1"/>
        <v>0</v>
      </c>
      <c r="V6" s="400">
        <f t="shared" si="2"/>
        <v>0</v>
      </c>
      <c r="W6" s="401">
        <f t="shared" si="3"/>
        <v>0</v>
      </c>
      <c r="X6" s="402">
        <f t="shared" si="4"/>
        <v>0</v>
      </c>
    </row>
    <row r="7" spans="2:24" x14ac:dyDescent="0.25">
      <c r="B7" s="951"/>
      <c r="C7" s="955"/>
      <c r="D7" s="297" t="s">
        <v>909</v>
      </c>
      <c r="E7" s="376" t="s">
        <v>63</v>
      </c>
      <c r="F7" s="929"/>
      <c r="G7" s="940"/>
      <c r="H7" s="935"/>
      <c r="I7" s="965"/>
      <c r="J7" s="962"/>
      <c r="K7" s="937"/>
      <c r="L7" s="933"/>
      <c r="M7" s="943"/>
      <c r="N7" s="950"/>
      <c r="O7" s="946"/>
      <c r="P7" s="377"/>
      <c r="Q7" s="378"/>
      <c r="R7" s="378"/>
      <c r="S7" s="379"/>
      <c r="T7" s="380"/>
      <c r="U7" s="381">
        <f t="shared" si="1"/>
        <v>0</v>
      </c>
      <c r="V7" s="382">
        <f t="shared" si="2"/>
        <v>0</v>
      </c>
      <c r="W7" s="383">
        <f t="shared" si="3"/>
        <v>0</v>
      </c>
      <c r="X7" s="384">
        <f t="shared" si="4"/>
        <v>0</v>
      </c>
    </row>
    <row r="8" spans="2:24" ht="14.4" thickBot="1" x14ac:dyDescent="0.3">
      <c r="B8" s="953"/>
      <c r="C8" s="956"/>
      <c r="D8" s="348" t="s">
        <v>910</v>
      </c>
      <c r="E8" s="386" t="s">
        <v>1</v>
      </c>
      <c r="F8" s="930"/>
      <c r="G8" s="941"/>
      <c r="H8" s="936"/>
      <c r="I8" s="965"/>
      <c r="J8" s="962"/>
      <c r="K8" s="938"/>
      <c r="L8" s="932"/>
      <c r="M8" s="944"/>
      <c r="N8" s="949"/>
      <c r="O8" s="947"/>
      <c r="P8" s="403"/>
      <c r="Q8" s="404"/>
      <c r="R8" s="404"/>
      <c r="S8" s="405"/>
      <c r="T8" s="406"/>
      <c r="U8" s="407">
        <f t="shared" si="1"/>
        <v>0</v>
      </c>
      <c r="V8" s="408">
        <f t="shared" si="2"/>
        <v>0</v>
      </c>
      <c r="W8" s="409">
        <f t="shared" si="3"/>
        <v>0</v>
      </c>
      <c r="X8" s="410">
        <f t="shared" si="4"/>
        <v>0</v>
      </c>
    </row>
    <row r="9" spans="2:24" x14ac:dyDescent="0.25">
      <c r="B9" s="952" t="s">
        <v>22</v>
      </c>
      <c r="C9" s="954" t="s">
        <v>137</v>
      </c>
      <c r="D9" s="344" t="s">
        <v>62</v>
      </c>
      <c r="E9" s="367" t="s">
        <v>3</v>
      </c>
      <c r="F9" s="928" t="s">
        <v>52</v>
      </c>
      <c r="G9" s="939"/>
      <c r="H9" s="934">
        <v>4.0000000000000001E-3</v>
      </c>
      <c r="I9" s="965"/>
      <c r="J9" s="962"/>
      <c r="K9" s="934">
        <f t="shared" si="5"/>
        <v>4.0000000000000001E-3</v>
      </c>
      <c r="L9" s="931">
        <f t="shared" si="6"/>
        <v>0</v>
      </c>
      <c r="M9" s="942">
        <f t="shared" si="0"/>
        <v>0</v>
      </c>
      <c r="N9" s="948">
        <f>M9*3.5</f>
        <v>0</v>
      </c>
      <c r="O9" s="945">
        <f>ROUND(IFERROR(H9*G9,0),2)*12*3.5</f>
        <v>0</v>
      </c>
      <c r="P9" s="368"/>
      <c r="Q9" s="369"/>
      <c r="R9" s="369"/>
      <c r="S9" s="370"/>
      <c r="T9" s="371"/>
      <c r="U9" s="411">
        <f t="shared" si="1"/>
        <v>0</v>
      </c>
      <c r="V9" s="412">
        <f t="shared" si="2"/>
        <v>0</v>
      </c>
      <c r="W9" s="413">
        <f t="shared" si="3"/>
        <v>0</v>
      </c>
      <c r="X9" s="414">
        <f t="shared" si="4"/>
        <v>0</v>
      </c>
    </row>
    <row r="10" spans="2:24" x14ac:dyDescent="0.25">
      <c r="B10" s="951"/>
      <c r="C10" s="955"/>
      <c r="D10" s="297" t="s">
        <v>911</v>
      </c>
      <c r="E10" s="376" t="s">
        <v>63</v>
      </c>
      <c r="F10" s="929"/>
      <c r="G10" s="940"/>
      <c r="H10" s="935"/>
      <c r="I10" s="965"/>
      <c r="J10" s="962"/>
      <c r="K10" s="937"/>
      <c r="L10" s="933"/>
      <c r="M10" s="943"/>
      <c r="N10" s="950"/>
      <c r="O10" s="946"/>
      <c r="P10" s="377"/>
      <c r="Q10" s="378"/>
      <c r="R10" s="378"/>
      <c r="S10" s="379"/>
      <c r="T10" s="380"/>
      <c r="U10" s="415">
        <f t="shared" si="1"/>
        <v>0</v>
      </c>
      <c r="V10" s="408">
        <f t="shared" si="2"/>
        <v>0</v>
      </c>
      <c r="W10" s="416">
        <f t="shared" si="3"/>
        <v>0</v>
      </c>
      <c r="X10" s="410">
        <f t="shared" si="4"/>
        <v>0</v>
      </c>
    </row>
    <row r="11" spans="2:24" ht="14.4" thickBot="1" x14ac:dyDescent="0.3">
      <c r="B11" s="953"/>
      <c r="C11" s="956"/>
      <c r="D11" s="348" t="s">
        <v>139</v>
      </c>
      <c r="E11" s="386" t="s">
        <v>1</v>
      </c>
      <c r="F11" s="930"/>
      <c r="G11" s="941"/>
      <c r="H11" s="936"/>
      <c r="I11" s="965"/>
      <c r="J11" s="962"/>
      <c r="K11" s="938"/>
      <c r="L11" s="932"/>
      <c r="M11" s="944"/>
      <c r="N11" s="949"/>
      <c r="O11" s="947"/>
      <c r="P11" s="387"/>
      <c r="Q11" s="388"/>
      <c r="R11" s="388"/>
      <c r="S11" s="389"/>
      <c r="T11" s="390"/>
      <c r="U11" s="417">
        <f t="shared" si="1"/>
        <v>0</v>
      </c>
      <c r="V11" s="392">
        <f t="shared" si="2"/>
        <v>0</v>
      </c>
      <c r="W11" s="418">
        <f t="shared" si="3"/>
        <v>0</v>
      </c>
      <c r="X11" s="394">
        <f t="shared" si="4"/>
        <v>0</v>
      </c>
    </row>
    <row r="12" spans="2:24" x14ac:dyDescent="0.25">
      <c r="B12" s="952" t="s">
        <v>895</v>
      </c>
      <c r="C12" s="954" t="s">
        <v>138</v>
      </c>
      <c r="D12" s="344" t="s">
        <v>62</v>
      </c>
      <c r="E12" s="367" t="s">
        <v>3</v>
      </c>
      <c r="F12" s="928" t="s">
        <v>52</v>
      </c>
      <c r="G12" s="939"/>
      <c r="H12" s="934">
        <v>1.4E-2</v>
      </c>
      <c r="I12" s="965"/>
      <c r="J12" s="962"/>
      <c r="K12" s="934">
        <f t="shared" si="5"/>
        <v>1.4E-2</v>
      </c>
      <c r="L12" s="931">
        <f t="shared" si="6"/>
        <v>0</v>
      </c>
      <c r="M12" s="942">
        <f t="shared" si="0"/>
        <v>0</v>
      </c>
      <c r="N12" s="948">
        <f>M12*3.5</f>
        <v>0</v>
      </c>
      <c r="O12" s="945">
        <f>ROUND(IFERROR(H12*G12,0),2)*12*3.5</f>
        <v>0</v>
      </c>
      <c r="P12" s="395"/>
      <c r="Q12" s="396"/>
      <c r="R12" s="396"/>
      <c r="S12" s="397"/>
      <c r="T12" s="371"/>
      <c r="U12" s="419">
        <f t="shared" si="1"/>
        <v>0</v>
      </c>
      <c r="V12" s="420">
        <f t="shared" si="2"/>
        <v>0</v>
      </c>
      <c r="W12" s="421">
        <f t="shared" si="3"/>
        <v>0</v>
      </c>
      <c r="X12" s="422">
        <f t="shared" si="4"/>
        <v>0</v>
      </c>
    </row>
    <row r="13" spans="2:24" x14ac:dyDescent="0.25">
      <c r="B13" s="951"/>
      <c r="C13" s="955"/>
      <c r="D13" s="297" t="s">
        <v>136</v>
      </c>
      <c r="E13" s="376" t="s">
        <v>63</v>
      </c>
      <c r="F13" s="929"/>
      <c r="G13" s="940"/>
      <c r="H13" s="935"/>
      <c r="I13" s="965"/>
      <c r="J13" s="962"/>
      <c r="K13" s="937"/>
      <c r="L13" s="933"/>
      <c r="M13" s="943"/>
      <c r="N13" s="950"/>
      <c r="O13" s="946"/>
      <c r="P13" s="377"/>
      <c r="Q13" s="378"/>
      <c r="R13" s="378"/>
      <c r="S13" s="379"/>
      <c r="T13" s="380"/>
      <c r="U13" s="415">
        <f t="shared" si="1"/>
        <v>0</v>
      </c>
      <c r="V13" s="408">
        <f t="shared" si="2"/>
        <v>0</v>
      </c>
      <c r="W13" s="416">
        <f t="shared" si="3"/>
        <v>0</v>
      </c>
      <c r="X13" s="410">
        <f t="shared" si="4"/>
        <v>0</v>
      </c>
    </row>
    <row r="14" spans="2:24" ht="14.4" thickBot="1" x14ac:dyDescent="0.3">
      <c r="B14" s="953"/>
      <c r="C14" s="956"/>
      <c r="D14" s="348" t="s">
        <v>139</v>
      </c>
      <c r="E14" s="386" t="s">
        <v>1</v>
      </c>
      <c r="F14" s="930"/>
      <c r="G14" s="941"/>
      <c r="H14" s="936"/>
      <c r="I14" s="965"/>
      <c r="J14" s="962"/>
      <c r="K14" s="938"/>
      <c r="L14" s="932"/>
      <c r="M14" s="944"/>
      <c r="N14" s="949"/>
      <c r="O14" s="947"/>
      <c r="P14" s="403"/>
      <c r="Q14" s="404"/>
      <c r="R14" s="404"/>
      <c r="S14" s="405"/>
      <c r="T14" s="390"/>
      <c r="U14" s="415">
        <f t="shared" si="1"/>
        <v>0</v>
      </c>
      <c r="V14" s="408">
        <f t="shared" si="2"/>
        <v>0</v>
      </c>
      <c r="W14" s="416">
        <f t="shared" si="3"/>
        <v>0</v>
      </c>
      <c r="X14" s="410">
        <f t="shared" si="4"/>
        <v>0</v>
      </c>
    </row>
    <row r="15" spans="2:24" x14ac:dyDescent="0.25">
      <c r="B15" s="952" t="s">
        <v>23</v>
      </c>
      <c r="C15" s="954" t="s">
        <v>65</v>
      </c>
      <c r="D15" s="344" t="s">
        <v>62</v>
      </c>
      <c r="E15" s="367" t="s">
        <v>63</v>
      </c>
      <c r="F15" s="928" t="s">
        <v>52</v>
      </c>
      <c r="G15" s="939"/>
      <c r="H15" s="934">
        <v>7.3999999999999996E-2</v>
      </c>
      <c r="I15" s="965"/>
      <c r="J15" s="962"/>
      <c r="K15" s="934">
        <f t="shared" si="5"/>
        <v>7.3999999999999996E-2</v>
      </c>
      <c r="L15" s="931">
        <f t="shared" si="6"/>
        <v>0</v>
      </c>
      <c r="M15" s="942">
        <f t="shared" si="0"/>
        <v>0</v>
      </c>
      <c r="N15" s="948">
        <f>M15*3.5</f>
        <v>0</v>
      </c>
      <c r="O15" s="945">
        <f>ROUND(IFERROR(H15*G15,0),2)*12*3.5</f>
        <v>0</v>
      </c>
      <c r="P15" s="368"/>
      <c r="Q15" s="369"/>
      <c r="R15" s="369"/>
      <c r="S15" s="370"/>
      <c r="T15" s="371"/>
      <c r="U15" s="411">
        <f t="shared" si="1"/>
        <v>0</v>
      </c>
      <c r="V15" s="412">
        <f t="shared" si="2"/>
        <v>0</v>
      </c>
      <c r="W15" s="413">
        <f t="shared" si="3"/>
        <v>0</v>
      </c>
      <c r="X15" s="414">
        <f t="shared" si="4"/>
        <v>0</v>
      </c>
    </row>
    <row r="16" spans="2:24" ht="31.2" thickBot="1" x14ac:dyDescent="0.3">
      <c r="B16" s="953"/>
      <c r="C16" s="956"/>
      <c r="D16" s="348" t="s">
        <v>66</v>
      </c>
      <c r="E16" s="386" t="s">
        <v>973</v>
      </c>
      <c r="F16" s="930"/>
      <c r="G16" s="941"/>
      <c r="H16" s="936"/>
      <c r="I16" s="965"/>
      <c r="J16" s="962"/>
      <c r="K16" s="938"/>
      <c r="L16" s="932"/>
      <c r="M16" s="944"/>
      <c r="N16" s="949"/>
      <c r="O16" s="947"/>
      <c r="P16" s="387"/>
      <c r="Q16" s="388"/>
      <c r="R16" s="388"/>
      <c r="S16" s="389"/>
      <c r="T16" s="390"/>
      <c r="U16" s="417">
        <f t="shared" si="1"/>
        <v>0</v>
      </c>
      <c r="V16" s="392">
        <f t="shared" si="2"/>
        <v>0</v>
      </c>
      <c r="W16" s="418">
        <f t="shared" si="3"/>
        <v>0</v>
      </c>
      <c r="X16" s="394">
        <f t="shared" si="4"/>
        <v>0</v>
      </c>
    </row>
    <row r="17" spans="2:24" x14ac:dyDescent="0.25">
      <c r="B17" s="951" t="s">
        <v>24</v>
      </c>
      <c r="C17" s="955" t="s">
        <v>65</v>
      </c>
      <c r="D17" s="285" t="s">
        <v>62</v>
      </c>
      <c r="E17" s="423" t="s">
        <v>63</v>
      </c>
      <c r="F17" s="928" t="s">
        <v>52</v>
      </c>
      <c r="G17" s="939"/>
      <c r="H17" s="934">
        <v>1.4999999999999999E-2</v>
      </c>
      <c r="I17" s="965"/>
      <c r="J17" s="962"/>
      <c r="K17" s="934">
        <f t="shared" si="5"/>
        <v>1.4999999999999999E-2</v>
      </c>
      <c r="L17" s="931">
        <f t="shared" si="6"/>
        <v>0</v>
      </c>
      <c r="M17" s="942">
        <f t="shared" si="0"/>
        <v>0</v>
      </c>
      <c r="N17" s="948">
        <f>M17*3.5</f>
        <v>0</v>
      </c>
      <c r="O17" s="945">
        <f>ROUND(IFERROR(H17*G17,0),2)*12*3.5</f>
        <v>0</v>
      </c>
      <c r="P17" s="395"/>
      <c r="Q17" s="396"/>
      <c r="R17" s="396"/>
      <c r="S17" s="397"/>
      <c r="T17" s="398"/>
      <c r="U17" s="419">
        <f t="shared" si="1"/>
        <v>0</v>
      </c>
      <c r="V17" s="420">
        <f t="shared" si="2"/>
        <v>0</v>
      </c>
      <c r="W17" s="421">
        <f t="shared" si="3"/>
        <v>0</v>
      </c>
      <c r="X17" s="422">
        <f t="shared" si="4"/>
        <v>0</v>
      </c>
    </row>
    <row r="18" spans="2:24" ht="21" thickBot="1" x14ac:dyDescent="0.3">
      <c r="B18" s="951"/>
      <c r="C18" s="955"/>
      <c r="D18" s="357" t="s">
        <v>140</v>
      </c>
      <c r="E18" s="424" t="s">
        <v>974</v>
      </c>
      <c r="F18" s="930"/>
      <c r="G18" s="941"/>
      <c r="H18" s="936"/>
      <c r="I18" s="965"/>
      <c r="J18" s="962"/>
      <c r="K18" s="938"/>
      <c r="L18" s="932"/>
      <c r="M18" s="944"/>
      <c r="N18" s="949"/>
      <c r="O18" s="947"/>
      <c r="P18" s="403"/>
      <c r="Q18" s="404"/>
      <c r="R18" s="404"/>
      <c r="S18" s="405"/>
      <c r="T18" s="406"/>
      <c r="U18" s="415">
        <f t="shared" si="1"/>
        <v>0</v>
      </c>
      <c r="V18" s="408">
        <f t="shared" si="2"/>
        <v>0</v>
      </c>
      <c r="W18" s="416">
        <f t="shared" si="3"/>
        <v>0</v>
      </c>
      <c r="X18" s="410">
        <f t="shared" si="4"/>
        <v>0</v>
      </c>
    </row>
    <row r="19" spans="2:24" x14ac:dyDescent="0.25">
      <c r="B19" s="952" t="s">
        <v>25</v>
      </c>
      <c r="C19" s="954" t="s">
        <v>141</v>
      </c>
      <c r="D19" s="344" t="s">
        <v>62</v>
      </c>
      <c r="E19" s="367" t="s">
        <v>63</v>
      </c>
      <c r="F19" s="928" t="s">
        <v>52</v>
      </c>
      <c r="G19" s="939"/>
      <c r="H19" s="934">
        <v>2.8000000000000001E-2</v>
      </c>
      <c r="I19" s="965"/>
      <c r="J19" s="962"/>
      <c r="K19" s="934">
        <f t="shared" si="5"/>
        <v>2.8000000000000001E-2</v>
      </c>
      <c r="L19" s="931">
        <f t="shared" si="6"/>
        <v>0</v>
      </c>
      <c r="M19" s="942">
        <f t="shared" si="0"/>
        <v>0</v>
      </c>
      <c r="N19" s="948">
        <f>M19*3.5</f>
        <v>0</v>
      </c>
      <c r="O19" s="945">
        <f>ROUND(IFERROR(H19*G19,0),2)*12*3.5</f>
        <v>0</v>
      </c>
      <c r="P19" s="368"/>
      <c r="Q19" s="369"/>
      <c r="R19" s="369"/>
      <c r="S19" s="370"/>
      <c r="T19" s="371"/>
      <c r="U19" s="425">
        <f t="shared" si="1"/>
        <v>0</v>
      </c>
      <c r="V19" s="412">
        <f t="shared" si="2"/>
        <v>0</v>
      </c>
      <c r="W19" s="413">
        <f t="shared" si="3"/>
        <v>0</v>
      </c>
      <c r="X19" s="414">
        <f t="shared" si="4"/>
        <v>0</v>
      </c>
    </row>
    <row r="20" spans="2:24" x14ac:dyDescent="0.25">
      <c r="B20" s="951"/>
      <c r="C20" s="955"/>
      <c r="D20" s="297" t="s">
        <v>142</v>
      </c>
      <c r="E20" s="376" t="s">
        <v>63</v>
      </c>
      <c r="F20" s="929"/>
      <c r="G20" s="940"/>
      <c r="H20" s="937"/>
      <c r="I20" s="965"/>
      <c r="J20" s="962"/>
      <c r="K20" s="937"/>
      <c r="L20" s="933"/>
      <c r="M20" s="943"/>
      <c r="N20" s="950"/>
      <c r="O20" s="946"/>
      <c r="P20" s="377"/>
      <c r="Q20" s="378"/>
      <c r="R20" s="378"/>
      <c r="S20" s="379"/>
      <c r="T20" s="380"/>
      <c r="U20" s="426">
        <f t="shared" si="1"/>
        <v>0</v>
      </c>
      <c r="V20" s="420">
        <f t="shared" si="2"/>
        <v>0</v>
      </c>
      <c r="W20" s="421">
        <f t="shared" si="3"/>
        <v>0</v>
      </c>
      <c r="X20" s="422">
        <f t="shared" si="4"/>
        <v>0</v>
      </c>
    </row>
    <row r="21" spans="2:24" ht="14.4" thickBot="1" x14ac:dyDescent="0.3">
      <c r="B21" s="953"/>
      <c r="C21" s="956"/>
      <c r="D21" s="348" t="s">
        <v>143</v>
      </c>
      <c r="E21" s="386" t="s">
        <v>1</v>
      </c>
      <c r="F21" s="930"/>
      <c r="G21" s="941"/>
      <c r="H21" s="938"/>
      <c r="I21" s="965"/>
      <c r="J21" s="962"/>
      <c r="K21" s="938"/>
      <c r="L21" s="932"/>
      <c r="M21" s="944"/>
      <c r="N21" s="949"/>
      <c r="O21" s="947"/>
      <c r="P21" s="387"/>
      <c r="Q21" s="388"/>
      <c r="R21" s="388"/>
      <c r="S21" s="389"/>
      <c r="T21" s="390"/>
      <c r="U21" s="427">
        <f t="shared" si="1"/>
        <v>0</v>
      </c>
      <c r="V21" s="428">
        <f t="shared" si="2"/>
        <v>0</v>
      </c>
      <c r="W21" s="429">
        <f t="shared" si="3"/>
        <v>0</v>
      </c>
      <c r="X21" s="430">
        <f t="shared" si="4"/>
        <v>0</v>
      </c>
    </row>
    <row r="22" spans="2:24" x14ac:dyDescent="0.25">
      <c r="B22" s="952" t="s">
        <v>27</v>
      </c>
      <c r="C22" s="954" t="s">
        <v>26</v>
      </c>
      <c r="D22" s="344" t="s">
        <v>62</v>
      </c>
      <c r="E22" s="367" t="s">
        <v>63</v>
      </c>
      <c r="F22" s="928" t="s">
        <v>52</v>
      </c>
      <c r="G22" s="939"/>
      <c r="H22" s="934">
        <v>2.8000000000000001E-2</v>
      </c>
      <c r="I22" s="965"/>
      <c r="J22" s="962"/>
      <c r="K22" s="934">
        <f t="shared" ref="K22" si="7">ROUND(H22*(1-$I$3),3)</f>
        <v>2.8000000000000001E-2</v>
      </c>
      <c r="L22" s="931">
        <f t="shared" ref="L22" si="8">ROUND(IFERROR(K22*G22,0),2)</f>
        <v>0</v>
      </c>
      <c r="M22" s="942">
        <f t="shared" ref="M22" si="9">L22*12</f>
        <v>0</v>
      </c>
      <c r="N22" s="948">
        <f>M22*3.5</f>
        <v>0</v>
      </c>
      <c r="O22" s="945">
        <f>ROUND(IFERROR(H22*G22,0),2)*12*3.5</f>
        <v>0</v>
      </c>
      <c r="P22" s="368"/>
      <c r="Q22" s="369"/>
      <c r="R22" s="369"/>
      <c r="S22" s="370"/>
      <c r="T22" s="371"/>
      <c r="U22" s="425">
        <f t="shared" si="1"/>
        <v>0</v>
      </c>
      <c r="V22" s="412">
        <f t="shared" si="2"/>
        <v>0</v>
      </c>
      <c r="W22" s="413">
        <f t="shared" ref="W22:W24" si="10">S22*T22</f>
        <v>0</v>
      </c>
      <c r="X22" s="414">
        <f t="shared" ref="X22:X24" si="11">S22*V22</f>
        <v>0</v>
      </c>
    </row>
    <row r="23" spans="2:24" x14ac:dyDescent="0.25">
      <c r="B23" s="951"/>
      <c r="C23" s="955"/>
      <c r="D23" s="297" t="s">
        <v>975</v>
      </c>
      <c r="E23" s="376" t="s">
        <v>63</v>
      </c>
      <c r="F23" s="929"/>
      <c r="G23" s="940"/>
      <c r="H23" s="937"/>
      <c r="I23" s="965"/>
      <c r="J23" s="962"/>
      <c r="K23" s="937"/>
      <c r="L23" s="933"/>
      <c r="M23" s="943"/>
      <c r="N23" s="950"/>
      <c r="O23" s="946"/>
      <c r="P23" s="377"/>
      <c r="Q23" s="378"/>
      <c r="R23" s="378"/>
      <c r="S23" s="379"/>
      <c r="T23" s="380"/>
      <c r="U23" s="426">
        <f t="shared" si="1"/>
        <v>0</v>
      </c>
      <c r="V23" s="420">
        <f t="shared" si="2"/>
        <v>0</v>
      </c>
      <c r="W23" s="421">
        <f t="shared" si="10"/>
        <v>0</v>
      </c>
      <c r="X23" s="422">
        <f t="shared" si="11"/>
        <v>0</v>
      </c>
    </row>
    <row r="24" spans="2:24" ht="41.4" thickBot="1" x14ac:dyDescent="0.3">
      <c r="B24" s="953"/>
      <c r="C24" s="956"/>
      <c r="D24" s="348" t="s">
        <v>976</v>
      </c>
      <c r="E24" s="386" t="s">
        <v>977</v>
      </c>
      <c r="F24" s="930"/>
      <c r="G24" s="941"/>
      <c r="H24" s="938"/>
      <c r="I24" s="965"/>
      <c r="J24" s="962"/>
      <c r="K24" s="938"/>
      <c r="L24" s="932"/>
      <c r="M24" s="944"/>
      <c r="N24" s="949"/>
      <c r="O24" s="947"/>
      <c r="P24" s="387"/>
      <c r="Q24" s="388"/>
      <c r="R24" s="388"/>
      <c r="S24" s="389"/>
      <c r="T24" s="390"/>
      <c r="U24" s="427">
        <f t="shared" si="1"/>
        <v>0</v>
      </c>
      <c r="V24" s="428">
        <f t="shared" si="2"/>
        <v>0</v>
      </c>
      <c r="W24" s="429">
        <f t="shared" si="10"/>
        <v>0</v>
      </c>
      <c r="X24" s="430">
        <f t="shared" si="11"/>
        <v>0</v>
      </c>
    </row>
    <row r="25" spans="2:24" ht="14.55" customHeight="1" x14ac:dyDescent="0.25">
      <c r="B25" s="431" t="s">
        <v>28</v>
      </c>
      <c r="C25" s="955" t="s">
        <v>912</v>
      </c>
      <c r="D25" s="285" t="s">
        <v>70</v>
      </c>
      <c r="E25" s="957" t="s">
        <v>978</v>
      </c>
      <c r="F25" s="928" t="s">
        <v>881</v>
      </c>
      <c r="G25" s="398"/>
      <c r="H25" s="432">
        <v>18.222000000000001</v>
      </c>
      <c r="I25" s="965"/>
      <c r="J25" s="962"/>
      <c r="K25" s="433">
        <f t="shared" si="5"/>
        <v>18.222000000000001</v>
      </c>
      <c r="L25" s="413">
        <f t="shared" si="6"/>
        <v>0</v>
      </c>
      <c r="M25" s="434">
        <f t="shared" si="0"/>
        <v>0</v>
      </c>
      <c r="N25" s="414">
        <f>M25*3.5</f>
        <v>0</v>
      </c>
      <c r="O25" s="435">
        <f>ROUND(IFERROR(H25*G25,0),2)*12*3.5</f>
        <v>0</v>
      </c>
      <c r="P25" s="395"/>
      <c r="Q25" s="396"/>
      <c r="R25" s="396"/>
      <c r="S25" s="397"/>
      <c r="T25" s="398"/>
      <c r="U25" s="399">
        <f t="shared" si="1"/>
        <v>0</v>
      </c>
      <c r="V25" s="400">
        <f t="shared" si="2"/>
        <v>0</v>
      </c>
      <c r="W25" s="401">
        <f t="shared" si="3"/>
        <v>0</v>
      </c>
      <c r="X25" s="402">
        <f t="shared" si="4"/>
        <v>0</v>
      </c>
    </row>
    <row r="26" spans="2:24" x14ac:dyDescent="0.25">
      <c r="B26" s="436" t="s">
        <v>29</v>
      </c>
      <c r="C26" s="955"/>
      <c r="D26" s="297" t="s">
        <v>71</v>
      </c>
      <c r="E26" s="958"/>
      <c r="F26" s="929"/>
      <c r="G26" s="380"/>
      <c r="H26" s="437">
        <v>10.933</v>
      </c>
      <c r="I26" s="965"/>
      <c r="J26" s="962"/>
      <c r="K26" s="438">
        <f t="shared" si="5"/>
        <v>10.933</v>
      </c>
      <c r="L26" s="421">
        <f t="shared" si="6"/>
        <v>0</v>
      </c>
      <c r="M26" s="439">
        <f t="shared" si="0"/>
        <v>0</v>
      </c>
      <c r="N26" s="422">
        <f>M26*3.5</f>
        <v>0</v>
      </c>
      <c r="O26" s="435">
        <f t="shared" ref="O26:O27" si="12">ROUND(IFERROR(H26*G26,0),2)*12*3.5</f>
        <v>0</v>
      </c>
      <c r="P26" s="377"/>
      <c r="Q26" s="378"/>
      <c r="R26" s="378"/>
      <c r="S26" s="379"/>
      <c r="T26" s="380"/>
      <c r="U26" s="381">
        <f t="shared" si="1"/>
        <v>0</v>
      </c>
      <c r="V26" s="382">
        <f t="shared" si="2"/>
        <v>0</v>
      </c>
      <c r="W26" s="383">
        <f t="shared" si="3"/>
        <v>0</v>
      </c>
      <c r="X26" s="384">
        <f t="shared" si="4"/>
        <v>0</v>
      </c>
    </row>
    <row r="27" spans="2:24" ht="14.4" thickBot="1" x14ac:dyDescent="0.3">
      <c r="B27" s="440" t="s">
        <v>30</v>
      </c>
      <c r="C27" s="956"/>
      <c r="D27" s="348" t="s">
        <v>144</v>
      </c>
      <c r="E27" s="959"/>
      <c r="F27" s="930"/>
      <c r="G27" s="442"/>
      <c r="H27" s="443">
        <v>7.2880000000000003</v>
      </c>
      <c r="I27" s="966"/>
      <c r="J27" s="963"/>
      <c r="K27" s="444">
        <f t="shared" si="5"/>
        <v>7.2880000000000003</v>
      </c>
      <c r="L27" s="429">
        <f t="shared" si="6"/>
        <v>0</v>
      </c>
      <c r="M27" s="445">
        <f t="shared" si="0"/>
        <v>0</v>
      </c>
      <c r="N27" s="430">
        <f>M27*3.5</f>
        <v>0</v>
      </c>
      <c r="O27" s="446">
        <f t="shared" si="12"/>
        <v>0</v>
      </c>
      <c r="P27" s="447"/>
      <c r="Q27" s="448"/>
      <c r="R27" s="448"/>
      <c r="S27" s="449"/>
      <c r="T27" s="442"/>
      <c r="U27" s="391">
        <f t="shared" si="1"/>
        <v>0</v>
      </c>
      <c r="V27" s="392">
        <f t="shared" si="2"/>
        <v>0</v>
      </c>
      <c r="W27" s="393">
        <f t="shared" si="3"/>
        <v>0</v>
      </c>
      <c r="X27" s="394">
        <f t="shared" si="4"/>
        <v>0</v>
      </c>
    </row>
    <row r="28" spans="2:24" ht="14.4" thickBot="1" x14ac:dyDescent="0.3">
      <c r="B28" s="450"/>
      <c r="C28" s="451"/>
      <c r="D28" s="451"/>
      <c r="E28" s="451"/>
      <c r="F28" s="451"/>
      <c r="G28" s="451"/>
      <c r="H28" s="451"/>
      <c r="I28" s="451"/>
      <c r="J28" s="451"/>
      <c r="K28" s="451"/>
      <c r="L28" s="543">
        <f>SUM(L3:L27)</f>
        <v>0</v>
      </c>
      <c r="M28" s="589">
        <f>SUM(M3:M27)</f>
        <v>0</v>
      </c>
      <c r="N28" s="544">
        <f>SUM(N3:N27)</f>
        <v>0</v>
      </c>
      <c r="O28" s="590">
        <f>SUM(O3:O27)</f>
        <v>0</v>
      </c>
      <c r="P28" s="452"/>
      <c r="Q28" s="452"/>
      <c r="R28" s="452"/>
      <c r="S28" s="453"/>
      <c r="T28" s="462"/>
      <c r="U28" s="463">
        <f>SUM(U3:U27)</f>
        <v>0</v>
      </c>
      <c r="V28" s="458">
        <f>SUM(V3:V27)</f>
        <v>0</v>
      </c>
      <c r="W28" s="459">
        <f>SUM(W3:W27)</f>
        <v>0</v>
      </c>
      <c r="X28" s="460">
        <f>SUM(X3:X27)</f>
        <v>0</v>
      </c>
    </row>
    <row r="29" spans="2:24" ht="15" customHeight="1" thickBot="1" x14ac:dyDescent="0.3"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364"/>
      <c r="N29" s="364"/>
      <c r="O29" s="364"/>
      <c r="P29" s="361"/>
      <c r="Q29" s="361"/>
      <c r="R29" s="361"/>
      <c r="S29" s="361"/>
      <c r="T29" s="462"/>
      <c r="U29" s="873" t="s">
        <v>86</v>
      </c>
      <c r="V29" s="874"/>
      <c r="W29" s="927"/>
      <c r="X29" s="461">
        <f>IFERROR(X28/N28,0)</f>
        <v>0</v>
      </c>
    </row>
  </sheetData>
  <sheetProtection selectLockedCells="1"/>
  <mergeCells count="86">
    <mergeCell ref="L3:L5"/>
    <mergeCell ref="M3:M5"/>
    <mergeCell ref="O3:O5"/>
    <mergeCell ref="K6:K8"/>
    <mergeCell ref="L6:L8"/>
    <mergeCell ref="M6:M8"/>
    <mergeCell ref="O6:O8"/>
    <mergeCell ref="N3:N5"/>
    <mergeCell ref="N6:N8"/>
    <mergeCell ref="L22:L24"/>
    <mergeCell ref="M22:M24"/>
    <mergeCell ref="O22:O24"/>
    <mergeCell ref="F22:F24"/>
    <mergeCell ref="N22:N24"/>
    <mergeCell ref="K22:K24"/>
    <mergeCell ref="I3:I27"/>
    <mergeCell ref="K3:K5"/>
    <mergeCell ref="K9:K11"/>
    <mergeCell ref="L9:L11"/>
    <mergeCell ref="M9:M11"/>
    <mergeCell ref="K12:K14"/>
    <mergeCell ref="N12:N14"/>
    <mergeCell ref="N15:N16"/>
    <mergeCell ref="O9:O11"/>
    <mergeCell ref="N9:N11"/>
    <mergeCell ref="H3:H5"/>
    <mergeCell ref="F3:F5"/>
    <mergeCell ref="G3:G5"/>
    <mergeCell ref="G9:G11"/>
    <mergeCell ref="F6:F8"/>
    <mergeCell ref="F9:F11"/>
    <mergeCell ref="H6:H8"/>
    <mergeCell ref="H9:H11"/>
    <mergeCell ref="J3:J27"/>
    <mergeCell ref="B12:B14"/>
    <mergeCell ref="C12:C14"/>
    <mergeCell ref="C15:C16"/>
    <mergeCell ref="C17:C18"/>
    <mergeCell ref="B6:B8"/>
    <mergeCell ref="B3:B5"/>
    <mergeCell ref="C3:C5"/>
    <mergeCell ref="C22:C24"/>
    <mergeCell ref="B22:B24"/>
    <mergeCell ref="G22:G24"/>
    <mergeCell ref="H22:H24"/>
    <mergeCell ref="B9:B11"/>
    <mergeCell ref="B15:B16"/>
    <mergeCell ref="C6:C8"/>
    <mergeCell ref="C9:C11"/>
    <mergeCell ref="B17:B18"/>
    <mergeCell ref="B19:B21"/>
    <mergeCell ref="C19:C21"/>
    <mergeCell ref="C25:C27"/>
    <mergeCell ref="G6:G8"/>
    <mergeCell ref="E25:E27"/>
    <mergeCell ref="F25:F27"/>
    <mergeCell ref="M12:M14"/>
    <mergeCell ref="O12:O14"/>
    <mergeCell ref="K15:K16"/>
    <mergeCell ref="M17:M18"/>
    <mergeCell ref="O17:O18"/>
    <mergeCell ref="M15:M16"/>
    <mergeCell ref="O15:O16"/>
    <mergeCell ref="K19:K21"/>
    <mergeCell ref="L19:L21"/>
    <mergeCell ref="M19:M21"/>
    <mergeCell ref="O19:O21"/>
    <mergeCell ref="K17:K18"/>
    <mergeCell ref="N17:N18"/>
    <mergeCell ref="N19:N21"/>
    <mergeCell ref="U29:W29"/>
    <mergeCell ref="F12:F14"/>
    <mergeCell ref="F15:F16"/>
    <mergeCell ref="F17:F18"/>
    <mergeCell ref="F19:F21"/>
    <mergeCell ref="L17:L18"/>
    <mergeCell ref="L12:L14"/>
    <mergeCell ref="H12:H14"/>
    <mergeCell ref="H15:H16"/>
    <mergeCell ref="H17:H18"/>
    <mergeCell ref="H19:H21"/>
    <mergeCell ref="G12:G14"/>
    <mergeCell ref="G15:G16"/>
    <mergeCell ref="G17:G18"/>
    <mergeCell ref="G19:G21"/>
    <mergeCell ref="L15:L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0"/>
  <dimension ref="B1:U10"/>
  <sheetViews>
    <sheetView zoomScaleNormal="100" workbookViewId="0">
      <selection activeCell="D9" sqref="D9"/>
    </sheetView>
  </sheetViews>
  <sheetFormatPr defaultColWidth="9.21875" defaultRowHeight="13.8" x14ac:dyDescent="0.25"/>
  <cols>
    <col min="1" max="1" width="1.77734375" style="365" customWidth="1"/>
    <col min="2" max="2" width="13.6640625" style="365" customWidth="1"/>
    <col min="3" max="3" width="27.5546875" style="365" customWidth="1"/>
    <col min="4" max="4" width="42.5546875" style="365" customWidth="1"/>
    <col min="5" max="5" width="10.77734375" style="365" customWidth="1"/>
    <col min="6" max="6" width="14.44140625" style="365" customWidth="1"/>
    <col min="7" max="7" width="17.77734375" style="365" customWidth="1"/>
    <col min="8" max="8" width="7.21875" style="365" customWidth="1"/>
    <col min="9" max="9" width="10.21875" style="365" customWidth="1"/>
    <col min="10" max="10" width="16.77734375" style="365" customWidth="1"/>
    <col min="11" max="11" width="13.5546875" style="365" customWidth="1"/>
    <col min="12" max="13" width="14.5546875" style="365" customWidth="1"/>
    <col min="14" max="17" width="11.44140625" style="365" customWidth="1"/>
    <col min="18" max="19" width="11.77734375" style="365" customWidth="1"/>
    <col min="20" max="20" width="10.77734375" style="365" customWidth="1"/>
    <col min="21" max="21" width="12.21875" style="365" customWidth="1"/>
    <col min="22" max="16384" width="9.21875" style="365"/>
  </cols>
  <sheetData>
    <row r="1" spans="2:21" s="360" customFormat="1" ht="25.5" customHeight="1" thickBot="1" x14ac:dyDescent="0.35">
      <c r="B1" s="38" t="s">
        <v>165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2:21" ht="41.4" thickBot="1" x14ac:dyDescent="0.3">
      <c r="B2" s="456" t="s">
        <v>301</v>
      </c>
      <c r="C2" s="277" t="s">
        <v>1348</v>
      </c>
      <c r="D2" s="46" t="s">
        <v>69</v>
      </c>
      <c r="E2" s="54" t="s">
        <v>15</v>
      </c>
      <c r="F2" s="56" t="s">
        <v>79</v>
      </c>
      <c r="G2" s="48" t="s">
        <v>88</v>
      </c>
      <c r="H2" s="49" t="s">
        <v>80</v>
      </c>
      <c r="I2" s="154" t="s">
        <v>503</v>
      </c>
      <c r="J2" s="154" t="s">
        <v>169</v>
      </c>
      <c r="K2" s="57" t="s">
        <v>16</v>
      </c>
      <c r="L2" s="53" t="s">
        <v>18</v>
      </c>
      <c r="M2" s="53" t="s">
        <v>969</v>
      </c>
      <c r="N2" s="464" t="s">
        <v>268</v>
      </c>
      <c r="O2" s="55" t="s">
        <v>244</v>
      </c>
      <c r="P2" s="55" t="s">
        <v>245</v>
      </c>
      <c r="Q2" s="55" t="s">
        <v>246</v>
      </c>
      <c r="R2" s="465" t="s">
        <v>512</v>
      </c>
      <c r="S2" s="44" t="s">
        <v>57</v>
      </c>
      <c r="T2" s="45" t="s">
        <v>9</v>
      </c>
      <c r="U2" s="153" t="s">
        <v>10</v>
      </c>
    </row>
    <row r="3" spans="2:21" ht="20.399999999999999" x14ac:dyDescent="0.25">
      <c r="B3" s="466" t="s">
        <v>145</v>
      </c>
      <c r="C3" s="467" t="s">
        <v>19</v>
      </c>
      <c r="D3" s="366" t="s">
        <v>917</v>
      </c>
      <c r="E3" s="468"/>
      <c r="F3" s="469"/>
      <c r="G3" s="470">
        <v>0.08</v>
      </c>
      <c r="H3" s="969"/>
      <c r="I3" s="960" t="s">
        <v>507</v>
      </c>
      <c r="J3" s="471">
        <f t="shared" ref="J3:J8" si="0">G3*(1-$H$3)</f>
        <v>0.08</v>
      </c>
      <c r="K3" s="472">
        <f>J3*$F3*$E3</f>
        <v>0</v>
      </c>
      <c r="L3" s="473">
        <f>K3*3.5</f>
        <v>0</v>
      </c>
      <c r="M3" s="474">
        <f>G3*$F3*$E3*3.5</f>
        <v>0</v>
      </c>
      <c r="N3" s="475"/>
      <c r="O3" s="476"/>
      <c r="P3" s="476"/>
      <c r="Q3" s="476"/>
      <c r="R3" s="469"/>
      <c r="S3" s="477">
        <f>R3*3.5</f>
        <v>0</v>
      </c>
      <c r="T3" s="478">
        <f>R3*$N3</f>
        <v>0</v>
      </c>
      <c r="U3" s="478">
        <f>S3*$N3</f>
        <v>0</v>
      </c>
    </row>
    <row r="4" spans="2:21" ht="20.399999999999999" x14ac:dyDescent="0.25">
      <c r="B4" s="479" t="s">
        <v>146</v>
      </c>
      <c r="C4" s="480" t="s">
        <v>134</v>
      </c>
      <c r="D4" s="297" t="s">
        <v>151</v>
      </c>
      <c r="E4" s="481"/>
      <c r="F4" s="482"/>
      <c r="G4" s="483">
        <v>6.4000000000000001E-2</v>
      </c>
      <c r="H4" s="970"/>
      <c r="I4" s="962"/>
      <c r="J4" s="484">
        <f t="shared" si="0"/>
        <v>6.4000000000000001E-2</v>
      </c>
      <c r="K4" s="485">
        <f t="shared" ref="K4:K8" si="1">J4*$F4*$E4</f>
        <v>0</v>
      </c>
      <c r="L4" s="486">
        <f t="shared" ref="L4:L8" si="2">K4*3.5</f>
        <v>0</v>
      </c>
      <c r="M4" s="487">
        <f t="shared" ref="M4:M8" si="3">G4*$F4*$E4*3.5</f>
        <v>0</v>
      </c>
      <c r="N4" s="488"/>
      <c r="O4" s="489"/>
      <c r="P4" s="489"/>
      <c r="Q4" s="489"/>
      <c r="R4" s="482"/>
      <c r="S4" s="490">
        <f t="shared" ref="S4:S8" si="4">R4*3.5</f>
        <v>0</v>
      </c>
      <c r="T4" s="491">
        <f t="shared" ref="T4:U8" si="5">R4*$N4</f>
        <v>0</v>
      </c>
      <c r="U4" s="491">
        <f t="shared" si="5"/>
        <v>0</v>
      </c>
    </row>
    <row r="5" spans="2:21" ht="20.399999999999999" x14ac:dyDescent="0.25">
      <c r="B5" s="479" t="s">
        <v>147</v>
      </c>
      <c r="C5" s="967" t="s">
        <v>135</v>
      </c>
      <c r="D5" s="297" t="s">
        <v>152</v>
      </c>
      <c r="E5" s="481"/>
      <c r="F5" s="482"/>
      <c r="G5" s="492">
        <v>8.0000000000000002E-3</v>
      </c>
      <c r="H5" s="970"/>
      <c r="I5" s="962"/>
      <c r="J5" s="493">
        <f t="shared" si="0"/>
        <v>8.0000000000000002E-3</v>
      </c>
      <c r="K5" s="416">
        <f t="shared" si="1"/>
        <v>0</v>
      </c>
      <c r="L5" s="410">
        <f t="shared" si="2"/>
        <v>0</v>
      </c>
      <c r="M5" s="494">
        <f t="shared" si="3"/>
        <v>0</v>
      </c>
      <c r="N5" s="488"/>
      <c r="O5" s="489"/>
      <c r="P5" s="489"/>
      <c r="Q5" s="489"/>
      <c r="R5" s="482"/>
      <c r="S5" s="495">
        <f t="shared" si="4"/>
        <v>0</v>
      </c>
      <c r="T5" s="496">
        <f t="shared" si="5"/>
        <v>0</v>
      </c>
      <c r="U5" s="496">
        <f t="shared" si="5"/>
        <v>0</v>
      </c>
    </row>
    <row r="6" spans="2:21" ht="20.399999999999999" x14ac:dyDescent="0.25">
      <c r="B6" s="479" t="s">
        <v>148</v>
      </c>
      <c r="C6" s="968"/>
      <c r="D6" s="297" t="s">
        <v>153</v>
      </c>
      <c r="E6" s="481"/>
      <c r="F6" s="482"/>
      <c r="G6" s="483">
        <v>2.8000000000000001E-2</v>
      </c>
      <c r="H6" s="970"/>
      <c r="I6" s="962"/>
      <c r="J6" s="433">
        <f t="shared" si="0"/>
        <v>2.8000000000000001E-2</v>
      </c>
      <c r="K6" s="497">
        <f t="shared" si="1"/>
        <v>0</v>
      </c>
      <c r="L6" s="402">
        <f t="shared" si="2"/>
        <v>0</v>
      </c>
      <c r="M6" s="498">
        <f t="shared" si="3"/>
        <v>0</v>
      </c>
      <c r="N6" s="488"/>
      <c r="O6" s="489"/>
      <c r="P6" s="489"/>
      <c r="Q6" s="489"/>
      <c r="R6" s="482"/>
      <c r="S6" s="499">
        <f t="shared" si="4"/>
        <v>0</v>
      </c>
      <c r="T6" s="500">
        <f t="shared" si="5"/>
        <v>0</v>
      </c>
      <c r="U6" s="500">
        <f t="shared" si="5"/>
        <v>0</v>
      </c>
    </row>
    <row r="7" spans="2:21" x14ac:dyDescent="0.25">
      <c r="B7" s="479" t="s">
        <v>149</v>
      </c>
      <c r="C7" s="967" t="s">
        <v>65</v>
      </c>
      <c r="D7" s="297" t="s">
        <v>66</v>
      </c>
      <c r="E7" s="481"/>
      <c r="F7" s="482"/>
      <c r="G7" s="492">
        <v>3.6999999999999998E-2</v>
      </c>
      <c r="H7" s="970"/>
      <c r="I7" s="962"/>
      <c r="J7" s="493">
        <f t="shared" si="0"/>
        <v>3.6999999999999998E-2</v>
      </c>
      <c r="K7" s="416">
        <f t="shared" si="1"/>
        <v>0</v>
      </c>
      <c r="L7" s="410">
        <f t="shared" si="2"/>
        <v>0</v>
      </c>
      <c r="M7" s="494">
        <f t="shared" si="3"/>
        <v>0</v>
      </c>
      <c r="N7" s="488"/>
      <c r="O7" s="489"/>
      <c r="P7" s="489"/>
      <c r="Q7" s="489"/>
      <c r="R7" s="482"/>
      <c r="S7" s="495">
        <f t="shared" si="4"/>
        <v>0</v>
      </c>
      <c r="T7" s="496">
        <f t="shared" si="5"/>
        <v>0</v>
      </c>
      <c r="U7" s="496">
        <f t="shared" si="5"/>
        <v>0</v>
      </c>
    </row>
    <row r="8" spans="2:21" ht="15.75" customHeight="1" thickBot="1" x14ac:dyDescent="0.3">
      <c r="B8" s="501" t="s">
        <v>150</v>
      </c>
      <c r="C8" s="956"/>
      <c r="D8" s="348" t="s">
        <v>140</v>
      </c>
      <c r="E8" s="502"/>
      <c r="F8" s="503"/>
      <c r="G8" s="504">
        <v>1.4999999999999999E-2</v>
      </c>
      <c r="H8" s="971"/>
      <c r="I8" s="963"/>
      <c r="J8" s="505">
        <f t="shared" si="0"/>
        <v>1.4999999999999999E-2</v>
      </c>
      <c r="K8" s="429">
        <f t="shared" si="1"/>
        <v>0</v>
      </c>
      <c r="L8" s="430">
        <f t="shared" si="2"/>
        <v>0</v>
      </c>
      <c r="M8" s="506">
        <f t="shared" si="3"/>
        <v>0</v>
      </c>
      <c r="N8" s="507"/>
      <c r="O8" s="508"/>
      <c r="P8" s="508"/>
      <c r="Q8" s="508"/>
      <c r="R8" s="503"/>
      <c r="S8" s="509">
        <f t="shared" si="4"/>
        <v>0</v>
      </c>
      <c r="T8" s="510">
        <f t="shared" si="5"/>
        <v>0</v>
      </c>
      <c r="U8" s="510">
        <f t="shared" si="5"/>
        <v>0</v>
      </c>
    </row>
    <row r="9" spans="2:21" ht="30" customHeight="1" thickBot="1" x14ac:dyDescent="0.3">
      <c r="B9" s="511"/>
      <c r="C9" s="511"/>
      <c r="D9" s="511"/>
      <c r="E9" s="511"/>
      <c r="F9" s="511"/>
      <c r="G9" s="511"/>
      <c r="H9" s="511"/>
      <c r="I9" s="511"/>
      <c r="J9" s="511"/>
      <c r="K9" s="512">
        <f>SUM(K3:K8)</f>
        <v>0</v>
      </c>
      <c r="L9" s="513">
        <f>SUM(L3:L8)</f>
        <v>0</v>
      </c>
      <c r="M9" s="514">
        <f>SUM(M3:M8)</f>
        <v>0</v>
      </c>
      <c r="N9" s="364"/>
      <c r="O9" s="454"/>
      <c r="P9" s="454"/>
      <c r="Q9" s="462"/>
      <c r="R9" s="364"/>
      <c r="S9" s="515">
        <f>SUM(S3:S8)</f>
        <v>0</v>
      </c>
      <c r="T9" s="516">
        <f>SUM(T3:T8)</f>
        <v>0</v>
      </c>
      <c r="U9" s="517">
        <f>SUM(U3:U8)</f>
        <v>0</v>
      </c>
    </row>
    <row r="10" spans="2:21" ht="23.25" customHeight="1" thickBot="1" x14ac:dyDescent="0.3"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364"/>
      <c r="M10" s="364"/>
      <c r="N10" s="364"/>
      <c r="O10" s="364"/>
      <c r="P10" s="364"/>
      <c r="Q10" s="361"/>
      <c r="R10" s="364"/>
      <c r="S10" s="972" t="s">
        <v>86</v>
      </c>
      <c r="T10" s="973"/>
      <c r="U10" s="342">
        <f>IFERROR(U9/L9,0)</f>
        <v>0</v>
      </c>
    </row>
  </sheetData>
  <sheetProtection selectLockedCells="1"/>
  <mergeCells count="5">
    <mergeCell ref="C7:C8"/>
    <mergeCell ref="C5:C6"/>
    <mergeCell ref="H3:H8"/>
    <mergeCell ref="I3:I8"/>
    <mergeCell ref="S10:T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3"/>
  <dimension ref="B1:V13"/>
  <sheetViews>
    <sheetView zoomScaleNormal="100" workbookViewId="0">
      <selection activeCell="I10" sqref="I10"/>
    </sheetView>
  </sheetViews>
  <sheetFormatPr defaultColWidth="9.21875" defaultRowHeight="10.199999999999999" x14ac:dyDescent="0.2"/>
  <cols>
    <col min="1" max="1" width="1.77734375" style="23" customWidth="1"/>
    <col min="2" max="2" width="13" style="23" customWidth="1"/>
    <col min="3" max="3" width="38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0.5546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3" width="13.5546875" style="23" bestFit="1" customWidth="1"/>
    <col min="14" max="14" width="13.5546875" style="23" customWidth="1"/>
    <col min="15" max="15" width="11" style="23" customWidth="1"/>
    <col min="16" max="16" width="11.77734375" style="23" customWidth="1"/>
    <col min="17" max="17" width="16.21875" style="23" customWidth="1"/>
    <col min="18" max="18" width="11.77734375" style="23" customWidth="1"/>
    <col min="19" max="19" width="12.44140625" style="23" customWidth="1"/>
    <col min="20" max="20" width="10.77734375" style="23" customWidth="1"/>
    <col min="21" max="21" width="11.77734375" style="23" customWidth="1"/>
    <col min="22" max="22" width="11.44140625" style="23" customWidth="1"/>
    <col min="23" max="23" width="12.77734375" style="23" customWidth="1"/>
    <col min="24" max="16384" width="9.21875" style="23"/>
  </cols>
  <sheetData>
    <row r="1" spans="2:22" s="43" customFormat="1" ht="25.5" customHeight="1" thickBot="1" x14ac:dyDescent="0.35">
      <c r="B1" s="38" t="s">
        <v>218</v>
      </c>
      <c r="C1" s="39"/>
      <c r="D1" s="39"/>
      <c r="E1" s="835"/>
      <c r="F1" s="836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10.5" customHeight="1" x14ac:dyDescent="0.2">
      <c r="B2" s="1016" t="s">
        <v>301</v>
      </c>
      <c r="C2" s="1019" t="s">
        <v>0</v>
      </c>
      <c r="D2" s="840" t="s">
        <v>51</v>
      </c>
      <c r="E2" s="843" t="s">
        <v>159</v>
      </c>
      <c r="F2" s="912" t="s">
        <v>160</v>
      </c>
      <c r="G2" s="1010" t="s">
        <v>47</v>
      </c>
      <c r="H2" s="924" t="s">
        <v>510</v>
      </c>
      <c r="I2" s="1013" t="s">
        <v>161</v>
      </c>
      <c r="J2" s="921" t="s">
        <v>13</v>
      </c>
      <c r="K2" s="921" t="s">
        <v>7</v>
      </c>
      <c r="L2" s="921" t="s">
        <v>14</v>
      </c>
      <c r="M2" s="921" t="s">
        <v>969</v>
      </c>
      <c r="N2" s="852" t="s">
        <v>244</v>
      </c>
      <c r="O2" s="852" t="s">
        <v>245</v>
      </c>
      <c r="P2" s="852" t="s">
        <v>246</v>
      </c>
      <c r="Q2" s="852" t="s">
        <v>268</v>
      </c>
      <c r="R2" s="1004" t="s">
        <v>55</v>
      </c>
      <c r="S2" s="1007" t="s">
        <v>56</v>
      </c>
      <c r="T2" s="1007" t="s">
        <v>57</v>
      </c>
      <c r="U2" s="1007" t="s">
        <v>9</v>
      </c>
      <c r="V2" s="974" t="s">
        <v>10</v>
      </c>
    </row>
    <row r="3" spans="2:22" x14ac:dyDescent="0.2">
      <c r="B3" s="1017"/>
      <c r="C3" s="1020"/>
      <c r="D3" s="841"/>
      <c r="E3" s="844"/>
      <c r="F3" s="1022"/>
      <c r="G3" s="1011"/>
      <c r="H3" s="925"/>
      <c r="I3" s="1014"/>
      <c r="J3" s="922"/>
      <c r="K3" s="922"/>
      <c r="L3" s="922"/>
      <c r="M3" s="922"/>
      <c r="N3" s="853"/>
      <c r="O3" s="853"/>
      <c r="P3" s="853"/>
      <c r="Q3" s="853"/>
      <c r="R3" s="1005"/>
      <c r="S3" s="1008"/>
      <c r="T3" s="1008"/>
      <c r="U3" s="1008"/>
      <c r="V3" s="975"/>
    </row>
    <row r="4" spans="2:22" ht="23.1" customHeight="1" thickBot="1" x14ac:dyDescent="0.25">
      <c r="B4" s="1018"/>
      <c r="C4" s="1021"/>
      <c r="D4" s="842"/>
      <c r="E4" s="845"/>
      <c r="F4" s="1023"/>
      <c r="G4" s="1012"/>
      <c r="H4" s="926"/>
      <c r="I4" s="1015"/>
      <c r="J4" s="923"/>
      <c r="K4" s="923"/>
      <c r="L4" s="923"/>
      <c r="M4" s="923"/>
      <c r="N4" s="854"/>
      <c r="O4" s="854"/>
      <c r="P4" s="854"/>
      <c r="Q4" s="854"/>
      <c r="R4" s="1006"/>
      <c r="S4" s="1009"/>
      <c r="T4" s="1009"/>
      <c r="U4" s="1009"/>
      <c r="V4" s="976"/>
    </row>
    <row r="5" spans="2:22" x14ac:dyDescent="0.2">
      <c r="B5" s="591" t="s">
        <v>327</v>
      </c>
      <c r="C5" s="194" t="s">
        <v>343</v>
      </c>
      <c r="D5" s="195" t="s">
        <v>53</v>
      </c>
      <c r="E5" s="196"/>
      <c r="F5" s="329">
        <v>24.893999999999998</v>
      </c>
      <c r="G5" s="849"/>
      <c r="H5" s="867" t="s">
        <v>511</v>
      </c>
      <c r="I5" s="329">
        <f>F5*(1-$G$5)</f>
        <v>24.893999999999998</v>
      </c>
      <c r="J5" s="592">
        <f>I5*E5</f>
        <v>0</v>
      </c>
      <c r="K5" s="330">
        <f t="shared" ref="K5" si="0">J5*12</f>
        <v>0</v>
      </c>
      <c r="L5" s="593">
        <f>K5*3.5</f>
        <v>0</v>
      </c>
      <c r="M5" s="594">
        <f>E5*F5*12*3.5</f>
        <v>0</v>
      </c>
      <c r="N5" s="202"/>
      <c r="O5" s="203"/>
      <c r="P5" s="203"/>
      <c r="Q5" s="204"/>
      <c r="R5" s="595">
        <f>E5</f>
        <v>0</v>
      </c>
      <c r="S5" s="596">
        <f>R5*12</f>
        <v>0</v>
      </c>
      <c r="T5" s="597">
        <f>S5*3.5</f>
        <v>0</v>
      </c>
      <c r="U5" s="598">
        <f>Q5*S5</f>
        <v>0</v>
      </c>
      <c r="V5" s="599">
        <f>U5*3.5</f>
        <v>0</v>
      </c>
    </row>
    <row r="6" spans="2:22" x14ac:dyDescent="0.2">
      <c r="B6" s="600" t="s">
        <v>328</v>
      </c>
      <c r="C6" s="210" t="s">
        <v>344</v>
      </c>
      <c r="D6" s="211" t="s">
        <v>53</v>
      </c>
      <c r="E6" s="212"/>
      <c r="F6" s="601">
        <v>25.977</v>
      </c>
      <c r="G6" s="850"/>
      <c r="H6" s="868"/>
      <c r="I6" s="332">
        <f t="shared" ref="I6:I7" si="1">F6*(1-$G$5)</f>
        <v>25.977</v>
      </c>
      <c r="J6" s="602">
        <f>I6*E6</f>
        <v>0</v>
      </c>
      <c r="K6" s="327">
        <f t="shared" ref="K6:K11" si="2">J6*12</f>
        <v>0</v>
      </c>
      <c r="L6" s="603">
        <f t="shared" ref="L6:L11" si="3">K6*3.5</f>
        <v>0</v>
      </c>
      <c r="M6" s="604">
        <f t="shared" ref="M6:M11" si="4">E6*F6*12*3.5</f>
        <v>0</v>
      </c>
      <c r="N6" s="218"/>
      <c r="O6" s="219"/>
      <c r="P6" s="219"/>
      <c r="Q6" s="220"/>
      <c r="R6" s="605">
        <f t="shared" ref="R6:R7" si="5">E6</f>
        <v>0</v>
      </c>
      <c r="S6" s="606">
        <f t="shared" ref="S6:S7" si="6">R6*12</f>
        <v>0</v>
      </c>
      <c r="T6" s="607">
        <f t="shared" ref="T6:T7" si="7">S6*3.5</f>
        <v>0</v>
      </c>
      <c r="U6" s="608">
        <f t="shared" ref="U6:U7" si="8">Q6*S6</f>
        <v>0</v>
      </c>
      <c r="V6" s="609">
        <f t="shared" ref="V6:V7" si="9">U6*3.5</f>
        <v>0</v>
      </c>
    </row>
    <row r="7" spans="2:22" ht="10.8" thickBot="1" x14ac:dyDescent="0.25">
      <c r="B7" s="610" t="s">
        <v>329</v>
      </c>
      <c r="C7" s="226" t="s">
        <v>345</v>
      </c>
      <c r="D7" s="227" t="s">
        <v>53</v>
      </c>
      <c r="E7" s="228"/>
      <c r="F7" s="611">
        <v>28.812000000000001</v>
      </c>
      <c r="G7" s="850"/>
      <c r="H7" s="868"/>
      <c r="I7" s="334">
        <f t="shared" si="1"/>
        <v>28.812000000000001</v>
      </c>
      <c r="J7" s="612">
        <f>I7*E7</f>
        <v>0</v>
      </c>
      <c r="K7" s="335">
        <f t="shared" si="2"/>
        <v>0</v>
      </c>
      <c r="L7" s="613">
        <f t="shared" si="3"/>
        <v>0</v>
      </c>
      <c r="M7" s="614">
        <f t="shared" si="4"/>
        <v>0</v>
      </c>
      <c r="N7" s="234"/>
      <c r="O7" s="235"/>
      <c r="P7" s="235"/>
      <c r="Q7" s="236"/>
      <c r="R7" s="615">
        <f t="shared" si="5"/>
        <v>0</v>
      </c>
      <c r="S7" s="616">
        <f t="shared" si="6"/>
        <v>0</v>
      </c>
      <c r="T7" s="617">
        <f t="shared" si="7"/>
        <v>0</v>
      </c>
      <c r="U7" s="608">
        <f t="shared" si="8"/>
        <v>0</v>
      </c>
      <c r="V7" s="609">
        <f t="shared" si="9"/>
        <v>0</v>
      </c>
    </row>
    <row r="8" spans="2:22" ht="20.399999999999999" x14ac:dyDescent="0.2">
      <c r="B8" s="600" t="s">
        <v>330</v>
      </c>
      <c r="C8" s="210" t="s">
        <v>985</v>
      </c>
      <c r="D8" s="211" t="s">
        <v>53</v>
      </c>
      <c r="E8" s="618"/>
      <c r="F8" s="601">
        <v>13.15</v>
      </c>
      <c r="G8" s="935"/>
      <c r="H8" s="935"/>
      <c r="I8" s="332">
        <f>F8*(1-$G$5)</f>
        <v>13.15</v>
      </c>
      <c r="J8" s="602">
        <f t="shared" ref="J8:J9" si="10">I8*E8</f>
        <v>0</v>
      </c>
      <c r="K8" s="327">
        <f t="shared" ref="K8:K9" si="11">J8*12</f>
        <v>0</v>
      </c>
      <c r="L8" s="328">
        <f t="shared" si="3"/>
        <v>0</v>
      </c>
      <c r="M8" s="622">
        <f t="shared" si="4"/>
        <v>0</v>
      </c>
      <c r="N8" s="977"/>
      <c r="O8" s="978"/>
      <c r="P8" s="978"/>
      <c r="Q8" s="979"/>
      <c r="R8" s="989"/>
      <c r="S8" s="990"/>
      <c r="T8" s="991"/>
      <c r="U8" s="998"/>
      <c r="V8" s="999"/>
    </row>
    <row r="9" spans="2:22" x14ac:dyDescent="0.2">
      <c r="B9" s="600" t="s">
        <v>331</v>
      </c>
      <c r="C9" s="210" t="s">
        <v>214</v>
      </c>
      <c r="D9" s="211" t="s">
        <v>53</v>
      </c>
      <c r="E9" s="212"/>
      <c r="F9" s="601">
        <v>16.437000000000001</v>
      </c>
      <c r="G9" s="935"/>
      <c r="H9" s="935"/>
      <c r="I9" s="332">
        <f>F9*(1-$G$5)</f>
        <v>16.437000000000001</v>
      </c>
      <c r="J9" s="602">
        <f t="shared" si="10"/>
        <v>0</v>
      </c>
      <c r="K9" s="327">
        <f t="shared" si="11"/>
        <v>0</v>
      </c>
      <c r="L9" s="328">
        <f t="shared" si="3"/>
        <v>0</v>
      </c>
      <c r="M9" s="623">
        <f t="shared" si="4"/>
        <v>0</v>
      </c>
      <c r="N9" s="980"/>
      <c r="O9" s="981"/>
      <c r="P9" s="981"/>
      <c r="Q9" s="982"/>
      <c r="R9" s="992"/>
      <c r="S9" s="993"/>
      <c r="T9" s="994"/>
      <c r="U9" s="1000"/>
      <c r="V9" s="1001"/>
    </row>
    <row r="10" spans="2:22" x14ac:dyDescent="0.2">
      <c r="B10" s="600" t="s">
        <v>351</v>
      </c>
      <c r="C10" s="210" t="s">
        <v>215</v>
      </c>
      <c r="D10" s="211" t="s">
        <v>53</v>
      </c>
      <c r="E10" s="212"/>
      <c r="F10" s="601">
        <v>20.82</v>
      </c>
      <c r="G10" s="935"/>
      <c r="H10" s="935"/>
      <c r="I10" s="332">
        <f>F10*(1-$G$5)</f>
        <v>20.82</v>
      </c>
      <c r="J10" s="602">
        <f>I10*E10</f>
        <v>0</v>
      </c>
      <c r="K10" s="327">
        <f t="shared" si="2"/>
        <v>0</v>
      </c>
      <c r="L10" s="328">
        <f t="shared" si="3"/>
        <v>0</v>
      </c>
      <c r="M10" s="623">
        <f t="shared" si="4"/>
        <v>0</v>
      </c>
      <c r="N10" s="980"/>
      <c r="O10" s="981"/>
      <c r="P10" s="981"/>
      <c r="Q10" s="982"/>
      <c r="R10" s="992"/>
      <c r="S10" s="993"/>
      <c r="T10" s="994"/>
      <c r="U10" s="1000"/>
      <c r="V10" s="1001"/>
    </row>
    <row r="11" spans="2:22" ht="10.8" thickBot="1" x14ac:dyDescent="0.25">
      <c r="B11" s="610" t="s">
        <v>352</v>
      </c>
      <c r="C11" s="226" t="s">
        <v>216</v>
      </c>
      <c r="D11" s="227" t="s">
        <v>53</v>
      </c>
      <c r="E11" s="228"/>
      <c r="F11" s="611">
        <v>25.204000000000001</v>
      </c>
      <c r="G11" s="936"/>
      <c r="H11" s="936"/>
      <c r="I11" s="334">
        <f>F11*(1-$G$5)</f>
        <v>25.204000000000001</v>
      </c>
      <c r="J11" s="612">
        <f>I11*E11</f>
        <v>0</v>
      </c>
      <c r="K11" s="335">
        <f t="shared" si="2"/>
        <v>0</v>
      </c>
      <c r="L11" s="336">
        <f t="shared" si="3"/>
        <v>0</v>
      </c>
      <c r="M11" s="624">
        <f t="shared" si="4"/>
        <v>0</v>
      </c>
      <c r="N11" s="983"/>
      <c r="O11" s="984"/>
      <c r="P11" s="984"/>
      <c r="Q11" s="985"/>
      <c r="R11" s="995"/>
      <c r="S11" s="996"/>
      <c r="T11" s="997"/>
      <c r="U11" s="1002"/>
      <c r="V11" s="1003"/>
    </row>
    <row r="12" spans="2:22" ht="21" customHeight="1" thickBot="1" x14ac:dyDescent="0.25">
      <c r="B12" s="338"/>
      <c r="C12" s="338"/>
      <c r="D12" s="338"/>
      <c r="E12" s="338"/>
      <c r="F12" s="338"/>
      <c r="G12" s="338"/>
      <c r="H12" s="338"/>
      <c r="I12" s="244"/>
      <c r="J12" s="141">
        <f>SUM(J5:J11)</f>
        <v>0</v>
      </c>
      <c r="K12" s="255">
        <f>SUM(K5:K11)</f>
        <v>0</v>
      </c>
      <c r="L12" s="625">
        <f>SUM(L5:L11)</f>
        <v>0</v>
      </c>
      <c r="M12" s="626">
        <f>SUM(M5:M11)</f>
        <v>0</v>
      </c>
      <c r="N12" s="339"/>
      <c r="O12" s="140"/>
      <c r="P12" s="140"/>
      <c r="Q12" s="140"/>
      <c r="R12" s="246">
        <f>SUM(R5:R7)</f>
        <v>0</v>
      </c>
      <c r="S12" s="247">
        <f>SUM(S5:S7)</f>
        <v>0</v>
      </c>
      <c r="T12" s="619">
        <f>SUM(T5:T7)</f>
        <v>0</v>
      </c>
      <c r="U12" s="620">
        <f>SUM(U5:U7)</f>
        <v>0</v>
      </c>
      <c r="V12" s="621">
        <f>SUM(V5:V7)</f>
        <v>0</v>
      </c>
    </row>
    <row r="13" spans="2:22" ht="10.8" thickBot="1" x14ac:dyDescent="0.25">
      <c r="B13" s="241"/>
      <c r="C13" s="241"/>
      <c r="D13" s="241"/>
      <c r="E13" s="241"/>
      <c r="F13" s="241"/>
      <c r="G13" s="241"/>
      <c r="H13" s="241"/>
      <c r="I13" s="5"/>
      <c r="J13" s="15"/>
      <c r="K13" s="15"/>
      <c r="L13" s="15"/>
      <c r="M13" s="15"/>
      <c r="N13" s="3"/>
      <c r="O13" s="3"/>
      <c r="P13" s="3"/>
      <c r="Q13" s="3"/>
      <c r="R13" s="986" t="s">
        <v>86</v>
      </c>
      <c r="S13" s="987"/>
      <c r="T13" s="987"/>
      <c r="U13" s="988"/>
      <c r="V13" s="340">
        <f>IFERROR(V12/L12,0)</f>
        <v>0</v>
      </c>
    </row>
  </sheetData>
  <sheetProtection selectLockedCells="1"/>
  <mergeCells count="28">
    <mergeCell ref="P2:P4"/>
    <mergeCell ref="J2:J4"/>
    <mergeCell ref="K2:K4"/>
    <mergeCell ref="M2:M4"/>
    <mergeCell ref="N2:N4"/>
    <mergeCell ref="O2:O4"/>
    <mergeCell ref="E1:F1"/>
    <mergeCell ref="B2:B4"/>
    <mergeCell ref="C2:C4"/>
    <mergeCell ref="D2:D4"/>
    <mergeCell ref="E2:E4"/>
    <mergeCell ref="F2:F4"/>
    <mergeCell ref="H5:H11"/>
    <mergeCell ref="G5:G11"/>
    <mergeCell ref="V2:V4"/>
    <mergeCell ref="N8:Q11"/>
    <mergeCell ref="R13:U13"/>
    <mergeCell ref="R8:T11"/>
    <mergeCell ref="U8:V11"/>
    <mergeCell ref="H2:H4"/>
    <mergeCell ref="R2:R4"/>
    <mergeCell ref="S2:S4"/>
    <mergeCell ref="T2:T4"/>
    <mergeCell ref="U2:U4"/>
    <mergeCell ref="L2:L4"/>
    <mergeCell ref="Q2:Q4"/>
    <mergeCell ref="G2:G4"/>
    <mergeCell ref="I2:I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4"/>
  <dimension ref="B1:U23"/>
  <sheetViews>
    <sheetView showGridLines="0" zoomScaleNormal="100" workbookViewId="0">
      <selection activeCell="I28" sqref="I28"/>
    </sheetView>
  </sheetViews>
  <sheetFormatPr defaultColWidth="9.21875" defaultRowHeight="13.8" x14ac:dyDescent="0.25"/>
  <cols>
    <col min="1" max="1" width="1.77734375" style="365" customWidth="1"/>
    <col min="2" max="2" width="13.21875" style="365" customWidth="1"/>
    <col min="3" max="3" width="10" style="542" customWidth="1"/>
    <col min="4" max="4" width="42.5546875" style="365" customWidth="1"/>
    <col min="5" max="5" width="10.77734375" style="365" customWidth="1"/>
    <col min="6" max="6" width="14.44140625" style="365" customWidth="1"/>
    <col min="7" max="7" width="14.21875" style="365" bestFit="1" customWidth="1"/>
    <col min="8" max="9" width="7.77734375" style="365" customWidth="1"/>
    <col min="10" max="10" width="16.21875" style="365" bestFit="1" customWidth="1"/>
    <col min="11" max="13" width="12" style="365" bestFit="1" customWidth="1"/>
    <col min="14" max="14" width="10.5546875" style="365" customWidth="1"/>
    <col min="15" max="15" width="9.77734375" style="365" customWidth="1"/>
    <col min="16" max="16" width="9.44140625" style="365" customWidth="1"/>
    <col min="17" max="17" width="11.21875" style="365" customWidth="1"/>
    <col min="18" max="18" width="8.21875" style="365" bestFit="1" customWidth="1"/>
    <col min="19" max="19" width="10.21875" style="365" customWidth="1"/>
    <col min="20" max="20" width="10.77734375" style="365" customWidth="1"/>
    <col min="21" max="21" width="12.21875" style="365" customWidth="1"/>
    <col min="22" max="16384" width="9.21875" style="365"/>
  </cols>
  <sheetData>
    <row r="1" spans="2:21" s="360" customFormat="1" ht="25.5" customHeight="1" thickBot="1" x14ac:dyDescent="0.35">
      <c r="B1" s="38" t="s">
        <v>189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2:21" ht="51.6" thickBot="1" x14ac:dyDescent="0.3">
      <c r="B2" s="456" t="s">
        <v>301</v>
      </c>
      <c r="C2" s="44" t="s">
        <v>188</v>
      </c>
      <c r="D2" s="46" t="s">
        <v>69</v>
      </c>
      <c r="E2" s="456" t="s">
        <v>168</v>
      </c>
      <c r="F2" s="49" t="s">
        <v>167</v>
      </c>
      <c r="G2" s="48" t="s">
        <v>133</v>
      </c>
      <c r="H2" s="49" t="s">
        <v>81</v>
      </c>
      <c r="I2" s="154" t="s">
        <v>503</v>
      </c>
      <c r="J2" s="154" t="s">
        <v>131</v>
      </c>
      <c r="K2" s="57" t="s">
        <v>16</v>
      </c>
      <c r="L2" s="53" t="s">
        <v>18</v>
      </c>
      <c r="M2" s="53" t="s">
        <v>969</v>
      </c>
      <c r="N2" s="54" t="s">
        <v>268</v>
      </c>
      <c r="O2" s="55" t="s">
        <v>244</v>
      </c>
      <c r="P2" s="55" t="s">
        <v>245</v>
      </c>
      <c r="Q2" s="55" t="s">
        <v>246</v>
      </c>
      <c r="R2" s="518" t="s">
        <v>512</v>
      </c>
      <c r="S2" s="277" t="s">
        <v>57</v>
      </c>
      <c r="T2" s="277" t="s">
        <v>9</v>
      </c>
      <c r="U2" s="153" t="s">
        <v>10</v>
      </c>
    </row>
    <row r="3" spans="2:21" x14ac:dyDescent="0.25">
      <c r="B3" s="466" t="s">
        <v>273</v>
      </c>
      <c r="C3" s="519"/>
      <c r="D3" s="520" t="s">
        <v>812</v>
      </c>
      <c r="E3" s="521" t="s">
        <v>882</v>
      </c>
      <c r="F3" s="522"/>
      <c r="G3" s="470">
        <v>329.51600000000002</v>
      </c>
      <c r="H3" s="969"/>
      <c r="I3" s="960" t="s">
        <v>509</v>
      </c>
      <c r="J3" s="471">
        <f t="shared" ref="J3" si="0">G3*(1-$H$3)</f>
        <v>329.51600000000002</v>
      </c>
      <c r="K3" s="523">
        <f>F3*J3</f>
        <v>0</v>
      </c>
      <c r="L3" s="473">
        <f>K3*3.5</f>
        <v>0</v>
      </c>
      <c r="M3" s="474">
        <f>G3*F3*3.5</f>
        <v>0</v>
      </c>
      <c r="N3" s="524"/>
      <c r="O3" s="525"/>
      <c r="P3" s="525"/>
      <c r="Q3" s="525"/>
      <c r="R3" s="526"/>
      <c r="S3" s="527">
        <f>R3*3.5</f>
        <v>0</v>
      </c>
      <c r="T3" s="523">
        <f>R3*N3</f>
        <v>0</v>
      </c>
      <c r="U3" s="473">
        <f>T3*3.5</f>
        <v>0</v>
      </c>
    </row>
    <row r="4" spans="2:21" x14ac:dyDescent="0.25">
      <c r="B4" s="528" t="s">
        <v>274</v>
      </c>
      <c r="C4" s="529" t="s">
        <v>170</v>
      </c>
      <c r="D4" s="530" t="s">
        <v>190</v>
      </c>
      <c r="E4" s="531" t="s">
        <v>883</v>
      </c>
      <c r="F4" s="532"/>
      <c r="G4" s="483">
        <v>2.2559999999999998</v>
      </c>
      <c r="H4" s="1024"/>
      <c r="I4" s="961"/>
      <c r="J4" s="484">
        <f t="shared" ref="J4:J21" si="1">G4*(1-$H$3)</f>
        <v>2.2559999999999998</v>
      </c>
      <c r="K4" s="533">
        <f t="shared" ref="K4:K21" si="2">F4*J4</f>
        <v>0</v>
      </c>
      <c r="L4" s="486">
        <f t="shared" ref="L4:L21" si="3">K4*3.5</f>
        <v>0</v>
      </c>
      <c r="M4" s="487">
        <f t="shared" ref="M4:M20" si="4">K4*4</f>
        <v>0</v>
      </c>
      <c r="N4" s="1025"/>
      <c r="O4" s="1026"/>
      <c r="P4" s="1026"/>
      <c r="Q4" s="1026"/>
      <c r="R4" s="1026"/>
      <c r="S4" s="1027"/>
      <c r="T4" s="1031"/>
      <c r="U4" s="1032"/>
    </row>
    <row r="5" spans="2:21" ht="20.399999999999999" x14ac:dyDescent="0.25">
      <c r="B5" s="528" t="s">
        <v>275</v>
      </c>
      <c r="C5" s="529" t="s">
        <v>171</v>
      </c>
      <c r="D5" s="530" t="s">
        <v>191</v>
      </c>
      <c r="E5" s="531" t="s">
        <v>883</v>
      </c>
      <c r="F5" s="532"/>
      <c r="G5" s="483">
        <v>1.5409999999999999</v>
      </c>
      <c r="H5" s="1024"/>
      <c r="I5" s="961"/>
      <c r="J5" s="484">
        <f t="shared" si="1"/>
        <v>1.5409999999999999</v>
      </c>
      <c r="K5" s="533">
        <f t="shared" si="2"/>
        <v>0</v>
      </c>
      <c r="L5" s="486">
        <f t="shared" si="3"/>
        <v>0</v>
      </c>
      <c r="M5" s="487">
        <f t="shared" si="4"/>
        <v>0</v>
      </c>
      <c r="N5" s="1025"/>
      <c r="O5" s="1026"/>
      <c r="P5" s="1026"/>
      <c r="Q5" s="1026"/>
      <c r="R5" s="1026"/>
      <c r="S5" s="1027"/>
      <c r="T5" s="1031"/>
      <c r="U5" s="1032"/>
    </row>
    <row r="6" spans="2:21" x14ac:dyDescent="0.25">
      <c r="B6" s="528" t="s">
        <v>276</v>
      </c>
      <c r="C6" s="529" t="s">
        <v>172</v>
      </c>
      <c r="D6" s="530" t="s">
        <v>192</v>
      </c>
      <c r="E6" s="531" t="s">
        <v>883</v>
      </c>
      <c r="F6" s="532"/>
      <c r="G6" s="483">
        <v>2.2559999999999998</v>
      </c>
      <c r="H6" s="1024"/>
      <c r="I6" s="961"/>
      <c r="J6" s="484">
        <f t="shared" si="1"/>
        <v>2.2559999999999998</v>
      </c>
      <c r="K6" s="533">
        <f t="shared" si="2"/>
        <v>0</v>
      </c>
      <c r="L6" s="486">
        <f t="shared" si="3"/>
        <v>0</v>
      </c>
      <c r="M6" s="487">
        <f t="shared" si="4"/>
        <v>0</v>
      </c>
      <c r="N6" s="1025"/>
      <c r="O6" s="1026"/>
      <c r="P6" s="1026"/>
      <c r="Q6" s="1026"/>
      <c r="R6" s="1026"/>
      <c r="S6" s="1027"/>
      <c r="T6" s="1031"/>
      <c r="U6" s="1032"/>
    </row>
    <row r="7" spans="2:21" x14ac:dyDescent="0.25">
      <c r="B7" s="528" t="s">
        <v>277</v>
      </c>
      <c r="C7" s="529" t="s">
        <v>173</v>
      </c>
      <c r="D7" s="530" t="s">
        <v>193</v>
      </c>
      <c r="E7" s="531" t="s">
        <v>883</v>
      </c>
      <c r="F7" s="532"/>
      <c r="G7" s="483">
        <v>0.11</v>
      </c>
      <c r="H7" s="1024"/>
      <c r="I7" s="961"/>
      <c r="J7" s="484">
        <f t="shared" si="1"/>
        <v>0.11</v>
      </c>
      <c r="K7" s="533">
        <f t="shared" si="2"/>
        <v>0</v>
      </c>
      <c r="L7" s="486">
        <f t="shared" si="3"/>
        <v>0</v>
      </c>
      <c r="M7" s="487">
        <f t="shared" si="4"/>
        <v>0</v>
      </c>
      <c r="N7" s="1025"/>
      <c r="O7" s="1026"/>
      <c r="P7" s="1026"/>
      <c r="Q7" s="1026"/>
      <c r="R7" s="1026"/>
      <c r="S7" s="1027"/>
      <c r="T7" s="1031"/>
      <c r="U7" s="1032"/>
    </row>
    <row r="8" spans="2:21" x14ac:dyDescent="0.25">
      <c r="B8" s="528" t="s">
        <v>278</v>
      </c>
      <c r="C8" s="529" t="s">
        <v>174</v>
      </c>
      <c r="D8" s="530" t="s">
        <v>194</v>
      </c>
      <c r="E8" s="531" t="s">
        <v>883</v>
      </c>
      <c r="F8" s="532"/>
      <c r="G8" s="483">
        <v>0.27500000000000002</v>
      </c>
      <c r="H8" s="1024"/>
      <c r="I8" s="961"/>
      <c r="J8" s="484">
        <f t="shared" si="1"/>
        <v>0.27500000000000002</v>
      </c>
      <c r="K8" s="533">
        <f t="shared" si="2"/>
        <v>0</v>
      </c>
      <c r="L8" s="486">
        <f t="shared" si="3"/>
        <v>0</v>
      </c>
      <c r="M8" s="487">
        <f t="shared" si="4"/>
        <v>0</v>
      </c>
      <c r="N8" s="1025"/>
      <c r="O8" s="1026"/>
      <c r="P8" s="1026"/>
      <c r="Q8" s="1026"/>
      <c r="R8" s="1026"/>
      <c r="S8" s="1027"/>
      <c r="T8" s="1031"/>
      <c r="U8" s="1032"/>
    </row>
    <row r="9" spans="2:21" x14ac:dyDescent="0.25">
      <c r="B9" s="528" t="s">
        <v>279</v>
      </c>
      <c r="C9" s="529" t="s">
        <v>175</v>
      </c>
      <c r="D9" s="530" t="s">
        <v>195</v>
      </c>
      <c r="E9" s="531" t="s">
        <v>883</v>
      </c>
      <c r="F9" s="532"/>
      <c r="G9" s="483">
        <v>0.66</v>
      </c>
      <c r="H9" s="1024"/>
      <c r="I9" s="961"/>
      <c r="J9" s="484">
        <f t="shared" si="1"/>
        <v>0.66</v>
      </c>
      <c r="K9" s="533">
        <f t="shared" si="2"/>
        <v>0</v>
      </c>
      <c r="L9" s="486">
        <f t="shared" si="3"/>
        <v>0</v>
      </c>
      <c r="M9" s="487">
        <f t="shared" si="4"/>
        <v>0</v>
      </c>
      <c r="N9" s="1025"/>
      <c r="O9" s="1026"/>
      <c r="P9" s="1026"/>
      <c r="Q9" s="1026"/>
      <c r="R9" s="1026"/>
      <c r="S9" s="1027"/>
      <c r="T9" s="1031"/>
      <c r="U9" s="1032"/>
    </row>
    <row r="10" spans="2:21" x14ac:dyDescent="0.25">
      <c r="B10" s="528" t="s">
        <v>280</v>
      </c>
      <c r="C10" s="529" t="s">
        <v>176</v>
      </c>
      <c r="D10" s="530" t="s">
        <v>196</v>
      </c>
      <c r="E10" s="531" t="s">
        <v>883</v>
      </c>
      <c r="F10" s="532"/>
      <c r="G10" s="483">
        <v>0.495</v>
      </c>
      <c r="H10" s="1024"/>
      <c r="I10" s="961"/>
      <c r="J10" s="484">
        <f t="shared" si="1"/>
        <v>0.495</v>
      </c>
      <c r="K10" s="533">
        <f t="shared" si="2"/>
        <v>0</v>
      </c>
      <c r="L10" s="486">
        <f t="shared" si="3"/>
        <v>0</v>
      </c>
      <c r="M10" s="487">
        <f t="shared" si="4"/>
        <v>0</v>
      </c>
      <c r="N10" s="1025"/>
      <c r="O10" s="1026"/>
      <c r="P10" s="1026"/>
      <c r="Q10" s="1026"/>
      <c r="R10" s="1026"/>
      <c r="S10" s="1027"/>
      <c r="T10" s="1031"/>
      <c r="U10" s="1032"/>
    </row>
    <row r="11" spans="2:21" x14ac:dyDescent="0.25">
      <c r="B11" s="528" t="s">
        <v>281</v>
      </c>
      <c r="C11" s="529" t="s">
        <v>177</v>
      </c>
      <c r="D11" s="530" t="s">
        <v>197</v>
      </c>
      <c r="E11" s="531" t="s">
        <v>883</v>
      </c>
      <c r="F11" s="532"/>
      <c r="G11" s="483">
        <v>0.66</v>
      </c>
      <c r="H11" s="1024"/>
      <c r="I11" s="961"/>
      <c r="J11" s="484">
        <f t="shared" si="1"/>
        <v>0.66</v>
      </c>
      <c r="K11" s="533">
        <f t="shared" si="2"/>
        <v>0</v>
      </c>
      <c r="L11" s="486">
        <f t="shared" si="3"/>
        <v>0</v>
      </c>
      <c r="M11" s="487">
        <f t="shared" si="4"/>
        <v>0</v>
      </c>
      <c r="N11" s="1025"/>
      <c r="O11" s="1026"/>
      <c r="P11" s="1026"/>
      <c r="Q11" s="1026"/>
      <c r="R11" s="1026"/>
      <c r="S11" s="1027"/>
      <c r="T11" s="1031"/>
      <c r="U11" s="1032"/>
    </row>
    <row r="12" spans="2:21" x14ac:dyDescent="0.25">
      <c r="B12" s="528" t="s">
        <v>282</v>
      </c>
      <c r="C12" s="529" t="s">
        <v>178</v>
      </c>
      <c r="D12" s="530" t="s">
        <v>198</v>
      </c>
      <c r="E12" s="531" t="s">
        <v>883</v>
      </c>
      <c r="F12" s="532"/>
      <c r="G12" s="483">
        <v>0.19800000000000001</v>
      </c>
      <c r="H12" s="1024"/>
      <c r="I12" s="961"/>
      <c r="J12" s="484">
        <f t="shared" si="1"/>
        <v>0.19800000000000001</v>
      </c>
      <c r="K12" s="533">
        <f t="shared" si="2"/>
        <v>0</v>
      </c>
      <c r="L12" s="486">
        <f t="shared" si="3"/>
        <v>0</v>
      </c>
      <c r="M12" s="487">
        <f t="shared" si="4"/>
        <v>0</v>
      </c>
      <c r="N12" s="1025"/>
      <c r="O12" s="1026"/>
      <c r="P12" s="1026"/>
      <c r="Q12" s="1026"/>
      <c r="R12" s="1026"/>
      <c r="S12" s="1027"/>
      <c r="T12" s="1031"/>
      <c r="U12" s="1032"/>
    </row>
    <row r="13" spans="2:21" ht="20.399999999999999" x14ac:dyDescent="0.25">
      <c r="B13" s="528" t="s">
        <v>283</v>
      </c>
      <c r="C13" s="529" t="s">
        <v>179</v>
      </c>
      <c r="D13" s="530" t="s">
        <v>199</v>
      </c>
      <c r="E13" s="531" t="s">
        <v>883</v>
      </c>
      <c r="F13" s="532"/>
      <c r="G13" s="483">
        <v>0.66</v>
      </c>
      <c r="H13" s="1024"/>
      <c r="I13" s="961"/>
      <c r="J13" s="484">
        <f t="shared" si="1"/>
        <v>0.66</v>
      </c>
      <c r="K13" s="533">
        <f t="shared" si="2"/>
        <v>0</v>
      </c>
      <c r="L13" s="486">
        <f t="shared" si="3"/>
        <v>0</v>
      </c>
      <c r="M13" s="487">
        <f t="shared" si="4"/>
        <v>0</v>
      </c>
      <c r="N13" s="1025"/>
      <c r="O13" s="1026"/>
      <c r="P13" s="1026"/>
      <c r="Q13" s="1026"/>
      <c r="R13" s="1026"/>
      <c r="S13" s="1027"/>
      <c r="T13" s="1031"/>
      <c r="U13" s="1032"/>
    </row>
    <row r="14" spans="2:21" ht="20.399999999999999" x14ac:dyDescent="0.25">
      <c r="B14" s="528" t="s">
        <v>284</v>
      </c>
      <c r="C14" s="529" t="s">
        <v>180</v>
      </c>
      <c r="D14" s="530" t="s">
        <v>200</v>
      </c>
      <c r="E14" s="531" t="s">
        <v>883</v>
      </c>
      <c r="F14" s="532"/>
      <c r="G14" s="483">
        <v>1.9039999999999999</v>
      </c>
      <c r="H14" s="1024"/>
      <c r="I14" s="961"/>
      <c r="J14" s="484">
        <f t="shared" si="1"/>
        <v>1.9039999999999999</v>
      </c>
      <c r="K14" s="533">
        <f t="shared" si="2"/>
        <v>0</v>
      </c>
      <c r="L14" s="486">
        <f t="shared" si="3"/>
        <v>0</v>
      </c>
      <c r="M14" s="487">
        <f t="shared" si="4"/>
        <v>0</v>
      </c>
      <c r="N14" s="1025"/>
      <c r="O14" s="1026"/>
      <c r="P14" s="1026"/>
      <c r="Q14" s="1026"/>
      <c r="R14" s="1026"/>
      <c r="S14" s="1027"/>
      <c r="T14" s="1031"/>
      <c r="U14" s="1032"/>
    </row>
    <row r="15" spans="2:21" x14ac:dyDescent="0.25">
      <c r="B15" s="528" t="s">
        <v>285</v>
      </c>
      <c r="C15" s="529" t="s">
        <v>181</v>
      </c>
      <c r="D15" s="530" t="s">
        <v>813</v>
      </c>
      <c r="E15" s="531" t="s">
        <v>883</v>
      </c>
      <c r="F15" s="532"/>
      <c r="G15" s="483">
        <v>2.0910000000000002</v>
      </c>
      <c r="H15" s="1024"/>
      <c r="I15" s="961"/>
      <c r="J15" s="484">
        <f t="shared" si="1"/>
        <v>2.0910000000000002</v>
      </c>
      <c r="K15" s="533">
        <f t="shared" si="2"/>
        <v>0</v>
      </c>
      <c r="L15" s="486">
        <f t="shared" si="3"/>
        <v>0</v>
      </c>
      <c r="M15" s="487">
        <f t="shared" si="4"/>
        <v>0</v>
      </c>
      <c r="N15" s="1025"/>
      <c r="O15" s="1026"/>
      <c r="P15" s="1026"/>
      <c r="Q15" s="1026"/>
      <c r="R15" s="1026"/>
      <c r="S15" s="1027"/>
      <c r="T15" s="1031"/>
      <c r="U15" s="1032"/>
    </row>
    <row r="16" spans="2:21" ht="20.399999999999999" x14ac:dyDescent="0.25">
      <c r="B16" s="528" t="s">
        <v>286</v>
      </c>
      <c r="C16" s="529" t="s">
        <v>182</v>
      </c>
      <c r="D16" s="530" t="s">
        <v>814</v>
      </c>
      <c r="E16" s="531" t="s">
        <v>883</v>
      </c>
      <c r="F16" s="532"/>
      <c r="G16" s="483">
        <v>1.2110000000000001</v>
      </c>
      <c r="H16" s="1024"/>
      <c r="I16" s="961"/>
      <c r="J16" s="484">
        <f t="shared" si="1"/>
        <v>1.2110000000000001</v>
      </c>
      <c r="K16" s="533">
        <f t="shared" si="2"/>
        <v>0</v>
      </c>
      <c r="L16" s="486">
        <f t="shared" si="3"/>
        <v>0</v>
      </c>
      <c r="M16" s="487">
        <f t="shared" si="4"/>
        <v>0</v>
      </c>
      <c r="N16" s="1025"/>
      <c r="O16" s="1026"/>
      <c r="P16" s="1026"/>
      <c r="Q16" s="1026"/>
      <c r="R16" s="1026"/>
      <c r="S16" s="1027"/>
      <c r="T16" s="1031"/>
      <c r="U16" s="1032"/>
    </row>
    <row r="17" spans="2:21" x14ac:dyDescent="0.25">
      <c r="B17" s="528" t="s">
        <v>287</v>
      </c>
      <c r="C17" s="529" t="s">
        <v>183</v>
      </c>
      <c r="D17" s="530" t="s">
        <v>201</v>
      </c>
      <c r="E17" s="531" t="s">
        <v>883</v>
      </c>
      <c r="F17" s="532"/>
      <c r="G17" s="483">
        <v>0.748</v>
      </c>
      <c r="H17" s="1024"/>
      <c r="I17" s="961"/>
      <c r="J17" s="484">
        <f t="shared" si="1"/>
        <v>0.748</v>
      </c>
      <c r="K17" s="533">
        <f t="shared" si="2"/>
        <v>0</v>
      </c>
      <c r="L17" s="486">
        <f t="shared" si="3"/>
        <v>0</v>
      </c>
      <c r="M17" s="487">
        <f t="shared" si="4"/>
        <v>0</v>
      </c>
      <c r="N17" s="1025"/>
      <c r="O17" s="1026"/>
      <c r="P17" s="1026"/>
      <c r="Q17" s="1026"/>
      <c r="R17" s="1026"/>
      <c r="S17" s="1027"/>
      <c r="T17" s="1031"/>
      <c r="U17" s="1032"/>
    </row>
    <row r="18" spans="2:21" ht="20.399999999999999" x14ac:dyDescent="0.25">
      <c r="B18" s="528" t="s">
        <v>288</v>
      </c>
      <c r="C18" s="529" t="s">
        <v>184</v>
      </c>
      <c r="D18" s="530" t="s">
        <v>202</v>
      </c>
      <c r="E18" s="531" t="s">
        <v>883</v>
      </c>
      <c r="F18" s="532"/>
      <c r="G18" s="483">
        <v>2.476</v>
      </c>
      <c r="H18" s="1024"/>
      <c r="I18" s="961"/>
      <c r="J18" s="484">
        <f t="shared" si="1"/>
        <v>2.476</v>
      </c>
      <c r="K18" s="533">
        <f t="shared" si="2"/>
        <v>0</v>
      </c>
      <c r="L18" s="486">
        <f t="shared" si="3"/>
        <v>0</v>
      </c>
      <c r="M18" s="487">
        <f t="shared" si="4"/>
        <v>0</v>
      </c>
      <c r="N18" s="1025"/>
      <c r="O18" s="1026"/>
      <c r="P18" s="1026"/>
      <c r="Q18" s="1026"/>
      <c r="R18" s="1026"/>
      <c r="S18" s="1027"/>
      <c r="T18" s="1031"/>
      <c r="U18" s="1032"/>
    </row>
    <row r="19" spans="2:21" x14ac:dyDescent="0.25">
      <c r="B19" s="528" t="s">
        <v>289</v>
      </c>
      <c r="C19" s="529" t="s">
        <v>185</v>
      </c>
      <c r="D19" s="530" t="s">
        <v>203</v>
      </c>
      <c r="E19" s="531" t="s">
        <v>883</v>
      </c>
      <c r="F19" s="532"/>
      <c r="G19" s="483">
        <v>0.82499999999999996</v>
      </c>
      <c r="H19" s="1024"/>
      <c r="I19" s="961"/>
      <c r="J19" s="484">
        <f t="shared" si="1"/>
        <v>0.82499999999999996</v>
      </c>
      <c r="K19" s="533">
        <f t="shared" si="2"/>
        <v>0</v>
      </c>
      <c r="L19" s="486">
        <f t="shared" si="3"/>
        <v>0</v>
      </c>
      <c r="M19" s="487">
        <f t="shared" si="4"/>
        <v>0</v>
      </c>
      <c r="N19" s="1025"/>
      <c r="O19" s="1026"/>
      <c r="P19" s="1026"/>
      <c r="Q19" s="1026"/>
      <c r="R19" s="1026"/>
      <c r="S19" s="1027"/>
      <c r="T19" s="1031"/>
      <c r="U19" s="1032"/>
    </row>
    <row r="20" spans="2:21" x14ac:dyDescent="0.25">
      <c r="B20" s="528" t="s">
        <v>290</v>
      </c>
      <c r="C20" s="529" t="s">
        <v>186</v>
      </c>
      <c r="D20" s="530" t="s">
        <v>204</v>
      </c>
      <c r="E20" s="531" t="s">
        <v>883</v>
      </c>
      <c r="F20" s="532"/>
      <c r="G20" s="483">
        <v>0.44</v>
      </c>
      <c r="H20" s="1024"/>
      <c r="I20" s="961"/>
      <c r="J20" s="484">
        <f t="shared" si="1"/>
        <v>0.44</v>
      </c>
      <c r="K20" s="533">
        <f t="shared" si="2"/>
        <v>0</v>
      </c>
      <c r="L20" s="486">
        <f t="shared" si="3"/>
        <v>0</v>
      </c>
      <c r="M20" s="487">
        <f t="shared" si="4"/>
        <v>0</v>
      </c>
      <c r="N20" s="1025"/>
      <c r="O20" s="1026"/>
      <c r="P20" s="1026"/>
      <c r="Q20" s="1026"/>
      <c r="R20" s="1026"/>
      <c r="S20" s="1027"/>
      <c r="T20" s="1031"/>
      <c r="U20" s="1032"/>
    </row>
    <row r="21" spans="2:21" ht="14.4" thickBot="1" x14ac:dyDescent="0.3">
      <c r="B21" s="501" t="s">
        <v>291</v>
      </c>
      <c r="C21" s="534" t="s">
        <v>187</v>
      </c>
      <c r="D21" s="535" t="s">
        <v>205</v>
      </c>
      <c r="E21" s="536" t="s">
        <v>883</v>
      </c>
      <c r="F21" s="537"/>
      <c r="G21" s="504">
        <v>4.0060000000000002</v>
      </c>
      <c r="H21" s="971"/>
      <c r="I21" s="963"/>
      <c r="J21" s="505">
        <f t="shared" si="1"/>
        <v>4.0060000000000002</v>
      </c>
      <c r="K21" s="445">
        <f t="shared" si="2"/>
        <v>0</v>
      </c>
      <c r="L21" s="430">
        <f t="shared" si="3"/>
        <v>0</v>
      </c>
      <c r="M21" s="506">
        <f t="shared" ref="M21" si="5">K21*4</f>
        <v>0</v>
      </c>
      <c r="N21" s="1028"/>
      <c r="O21" s="1029"/>
      <c r="P21" s="1029"/>
      <c r="Q21" s="1029"/>
      <c r="R21" s="1029"/>
      <c r="S21" s="1030"/>
      <c r="T21" s="1033"/>
      <c r="U21" s="1034"/>
    </row>
    <row r="22" spans="2:21" ht="21.75" customHeight="1" thickBot="1" x14ac:dyDescent="0.3">
      <c r="B22" s="511"/>
      <c r="C22" s="538"/>
      <c r="D22" s="511"/>
      <c r="E22" s="511"/>
      <c r="F22" s="511"/>
      <c r="G22" s="511"/>
      <c r="H22" s="511"/>
      <c r="I22" s="511"/>
      <c r="J22" s="539"/>
      <c r="K22" s="543">
        <f>SUM(K3:K21)</f>
        <v>0</v>
      </c>
      <c r="L22" s="544">
        <f>SUM(L3:L21)</f>
        <v>0</v>
      </c>
      <c r="M22" s="545">
        <f>SUM(M3:M21)</f>
        <v>0</v>
      </c>
      <c r="N22" s="453"/>
      <c r="O22" s="540"/>
      <c r="P22" s="540"/>
      <c r="Q22" s="540"/>
      <c r="S22" s="515">
        <f>SUM(S3:S21)</f>
        <v>0</v>
      </c>
      <c r="T22" s="459">
        <f>SUM(T3:T21)</f>
        <v>0</v>
      </c>
      <c r="U22" s="460">
        <f>SUM(U3:U21)</f>
        <v>0</v>
      </c>
    </row>
    <row r="23" spans="2:21" ht="25.5" customHeight="1" thickBot="1" x14ac:dyDescent="0.3">
      <c r="B23" s="450"/>
      <c r="C23" s="541"/>
      <c r="D23" s="450"/>
      <c r="E23" s="450"/>
      <c r="F23" s="450"/>
      <c r="G23" s="450"/>
      <c r="H23" s="450"/>
      <c r="I23" s="450"/>
      <c r="J23" s="450"/>
      <c r="K23" s="364"/>
      <c r="L23" s="364"/>
      <c r="M23" s="364"/>
      <c r="N23" s="361"/>
      <c r="O23" s="540"/>
      <c r="P23" s="540"/>
      <c r="Q23" s="540"/>
      <c r="S23" s="972" t="s">
        <v>86</v>
      </c>
      <c r="T23" s="1035"/>
      <c r="U23" s="461">
        <f>IFERROR(U22/L22,0)</f>
        <v>0</v>
      </c>
    </row>
  </sheetData>
  <sheetProtection selectLockedCells="1"/>
  <mergeCells count="5">
    <mergeCell ref="H3:H21"/>
    <mergeCell ref="N4:S21"/>
    <mergeCell ref="T4:U21"/>
    <mergeCell ref="I3:I21"/>
    <mergeCell ref="S23:T2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B1:X30"/>
  <sheetViews>
    <sheetView zoomScaleNormal="100" workbookViewId="0">
      <selection activeCell="D25" sqref="D25"/>
    </sheetView>
  </sheetViews>
  <sheetFormatPr defaultColWidth="9.21875" defaultRowHeight="13.8" x14ac:dyDescent="0.25"/>
  <cols>
    <col min="1" max="1" width="1.77734375" style="365" customWidth="1"/>
    <col min="2" max="2" width="13.5546875" style="365" customWidth="1"/>
    <col min="3" max="3" width="27.5546875" style="365" customWidth="1"/>
    <col min="4" max="4" width="42.5546875" style="365" customWidth="1"/>
    <col min="5" max="5" width="12.21875" style="365" customWidth="1"/>
    <col min="6" max="6" width="13.77734375" style="365" customWidth="1"/>
    <col min="7" max="7" width="14.21875" style="365" bestFit="1" customWidth="1"/>
    <col min="8" max="8" width="14.21875" style="365" customWidth="1"/>
    <col min="9" max="10" width="9.77734375" style="365" customWidth="1"/>
    <col min="11" max="11" width="11" style="365" customWidth="1"/>
    <col min="12" max="14" width="12" style="365" bestFit="1" customWidth="1"/>
    <col min="15" max="15" width="11.44140625" style="365" customWidth="1"/>
    <col min="16" max="16" width="12.77734375" style="365" customWidth="1"/>
    <col min="17" max="20" width="11.44140625" style="365" customWidth="1"/>
    <col min="21" max="21" width="11" style="365" customWidth="1"/>
    <col min="22" max="23" width="11.77734375" style="365" customWidth="1"/>
    <col min="24" max="24" width="14.5546875" style="365" customWidth="1"/>
    <col min="25" max="25" width="12.21875" style="365" customWidth="1"/>
    <col min="26" max="16384" width="9.21875" style="365"/>
  </cols>
  <sheetData>
    <row r="1" spans="2:24" s="360" customFormat="1" ht="25.5" customHeight="1" thickBot="1" x14ac:dyDescent="0.35">
      <c r="B1" s="38" t="s">
        <v>101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</row>
    <row r="2" spans="2:24" ht="51.6" thickBot="1" x14ac:dyDescent="0.3">
      <c r="B2" s="456" t="s">
        <v>301</v>
      </c>
      <c r="C2" s="44" t="s">
        <v>107</v>
      </c>
      <c r="D2" s="46" t="s">
        <v>0</v>
      </c>
      <c r="E2" s="456" t="s">
        <v>129</v>
      </c>
      <c r="F2" s="584" t="s">
        <v>132</v>
      </c>
      <c r="G2" s="362" t="s">
        <v>130</v>
      </c>
      <c r="H2" s="154" t="s">
        <v>133</v>
      </c>
      <c r="I2" s="49" t="s">
        <v>80</v>
      </c>
      <c r="J2" s="154" t="s">
        <v>503</v>
      </c>
      <c r="K2" s="57" t="s">
        <v>131</v>
      </c>
      <c r="L2" s="51" t="s">
        <v>16</v>
      </c>
      <c r="M2" s="53" t="s">
        <v>18</v>
      </c>
      <c r="N2" s="53" t="s">
        <v>969</v>
      </c>
      <c r="O2" s="464" t="s">
        <v>268</v>
      </c>
      <c r="P2" s="55" t="s">
        <v>267</v>
      </c>
      <c r="Q2" s="55" t="s">
        <v>54</v>
      </c>
      <c r="R2" s="55" t="s">
        <v>244</v>
      </c>
      <c r="S2" s="55" t="s">
        <v>245</v>
      </c>
      <c r="T2" s="156" t="s">
        <v>246</v>
      </c>
      <c r="U2" s="57" t="s">
        <v>56</v>
      </c>
      <c r="V2" s="277" t="s">
        <v>57</v>
      </c>
      <c r="W2" s="45" t="s">
        <v>9</v>
      </c>
      <c r="X2" s="153" t="s">
        <v>10</v>
      </c>
    </row>
    <row r="3" spans="2:24" ht="14.4" thickBot="1" x14ac:dyDescent="0.3">
      <c r="B3" s="952" t="s">
        <v>292</v>
      </c>
      <c r="C3" s="954" t="s">
        <v>102</v>
      </c>
      <c r="D3" s="546" t="s">
        <v>104</v>
      </c>
      <c r="E3" s="547">
        <v>8</v>
      </c>
      <c r="F3" s="957" t="s">
        <v>52</v>
      </c>
      <c r="G3" s="939"/>
      <c r="H3" s="1057">
        <v>2.444</v>
      </c>
      <c r="I3" s="1062"/>
      <c r="J3" s="867" t="s">
        <v>801</v>
      </c>
      <c r="K3" s="1065">
        <f>ROUND(H3*(1-$I$3),3)</f>
        <v>2.444</v>
      </c>
      <c r="L3" s="1074">
        <f>ROUND(IFERROR(K3*G3,0),2)</f>
        <v>0</v>
      </c>
      <c r="M3" s="1077">
        <f>L3*3.5</f>
        <v>0</v>
      </c>
      <c r="N3" s="1054">
        <f>L3*3.5</f>
        <v>0</v>
      </c>
      <c r="O3" s="548"/>
      <c r="P3" s="549"/>
      <c r="Q3" s="550"/>
      <c r="R3" s="550"/>
      <c r="S3" s="551"/>
      <c r="T3" s="552"/>
      <c r="U3" s="553" t="str">
        <f>IFERROR($G$3/P3*E3,"resa mancante")</f>
        <v>resa mancante</v>
      </c>
      <c r="V3" s="1071">
        <f>SUM(U3:U10)*3.5</f>
        <v>0</v>
      </c>
      <c r="W3" s="554" t="str">
        <f>IFERROR(O3*U3,"resa mancante")</f>
        <v>resa mancante</v>
      </c>
      <c r="X3" s="1036">
        <f>SUM(W3:W10)*3.5</f>
        <v>0</v>
      </c>
    </row>
    <row r="4" spans="2:24" ht="14.4" thickBot="1" x14ac:dyDescent="0.3">
      <c r="B4" s="951"/>
      <c r="C4" s="955"/>
      <c r="D4" s="555" t="s">
        <v>105</v>
      </c>
      <c r="E4" s="556">
        <v>2</v>
      </c>
      <c r="F4" s="958"/>
      <c r="G4" s="940"/>
      <c r="H4" s="1058"/>
      <c r="I4" s="1063"/>
      <c r="J4" s="868"/>
      <c r="K4" s="1066"/>
      <c r="L4" s="1075"/>
      <c r="M4" s="1078"/>
      <c r="N4" s="1055"/>
      <c r="O4" s="557"/>
      <c r="P4" s="558"/>
      <c r="Q4" s="559"/>
      <c r="R4" s="559"/>
      <c r="S4" s="560"/>
      <c r="T4" s="561"/>
      <c r="U4" s="562" t="str">
        <f t="shared" ref="U4:U8" si="0">IFERROR($G$3/P4*E4,"resa mancante")</f>
        <v>resa mancante</v>
      </c>
      <c r="V4" s="1072"/>
      <c r="W4" s="563" t="str">
        <f t="shared" ref="W4:W28" si="1">IFERROR(O4*U4,"resa mancante")</f>
        <v>resa mancante</v>
      </c>
      <c r="X4" s="1037"/>
    </row>
    <row r="5" spans="2:24" ht="14.4" thickBot="1" x14ac:dyDescent="0.3">
      <c r="B5" s="951"/>
      <c r="C5" s="955"/>
      <c r="D5" s="555" t="s">
        <v>106</v>
      </c>
      <c r="E5" s="556">
        <v>1</v>
      </c>
      <c r="F5" s="958"/>
      <c r="G5" s="940"/>
      <c r="H5" s="1058"/>
      <c r="I5" s="1063"/>
      <c r="J5" s="868"/>
      <c r="K5" s="1066"/>
      <c r="L5" s="1075"/>
      <c r="M5" s="1078"/>
      <c r="N5" s="1055"/>
      <c r="O5" s="557"/>
      <c r="P5" s="558"/>
      <c r="Q5" s="559"/>
      <c r="R5" s="559"/>
      <c r="S5" s="560"/>
      <c r="T5" s="561"/>
      <c r="U5" s="562" t="str">
        <f t="shared" si="0"/>
        <v>resa mancante</v>
      </c>
      <c r="V5" s="1072"/>
      <c r="W5" s="563" t="str">
        <f t="shared" si="1"/>
        <v>resa mancante</v>
      </c>
      <c r="X5" s="1037"/>
    </row>
    <row r="6" spans="2:24" ht="14.4" thickBot="1" x14ac:dyDescent="0.3">
      <c r="B6" s="951"/>
      <c r="C6" s="955"/>
      <c r="D6" s="555" t="s">
        <v>108</v>
      </c>
      <c r="E6" s="564"/>
      <c r="F6" s="958"/>
      <c r="G6" s="940"/>
      <c r="H6" s="1058"/>
      <c r="I6" s="1063"/>
      <c r="J6" s="868"/>
      <c r="K6" s="1066"/>
      <c r="L6" s="1075"/>
      <c r="M6" s="1078"/>
      <c r="N6" s="1055"/>
      <c r="O6" s="557"/>
      <c r="P6" s="558"/>
      <c r="Q6" s="559"/>
      <c r="R6" s="559"/>
      <c r="S6" s="560"/>
      <c r="T6" s="561"/>
      <c r="U6" s="562" t="str">
        <f t="shared" si="0"/>
        <v>resa mancante</v>
      </c>
      <c r="V6" s="1072"/>
      <c r="W6" s="563" t="str">
        <f t="shared" si="1"/>
        <v>resa mancante</v>
      </c>
      <c r="X6" s="1037"/>
    </row>
    <row r="7" spans="2:24" ht="14.4" thickBot="1" x14ac:dyDescent="0.3">
      <c r="B7" s="951"/>
      <c r="C7" s="955"/>
      <c r="D7" s="555" t="s">
        <v>109</v>
      </c>
      <c r="E7" s="556">
        <v>3</v>
      </c>
      <c r="F7" s="958"/>
      <c r="G7" s="940"/>
      <c r="H7" s="1058"/>
      <c r="I7" s="1063"/>
      <c r="J7" s="868"/>
      <c r="K7" s="1066"/>
      <c r="L7" s="1075"/>
      <c r="M7" s="1078"/>
      <c r="N7" s="1055"/>
      <c r="O7" s="557"/>
      <c r="P7" s="558"/>
      <c r="Q7" s="559"/>
      <c r="R7" s="559"/>
      <c r="S7" s="560"/>
      <c r="T7" s="561"/>
      <c r="U7" s="562" t="str">
        <f t="shared" si="0"/>
        <v>resa mancante</v>
      </c>
      <c r="V7" s="1072"/>
      <c r="W7" s="563" t="str">
        <f t="shared" si="1"/>
        <v>resa mancante</v>
      </c>
      <c r="X7" s="1037"/>
    </row>
    <row r="8" spans="2:24" ht="14.4" thickBot="1" x14ac:dyDescent="0.3">
      <c r="B8" s="951"/>
      <c r="C8" s="955"/>
      <c r="D8" s="555" t="s">
        <v>110</v>
      </c>
      <c r="E8" s="556">
        <v>1</v>
      </c>
      <c r="F8" s="958"/>
      <c r="G8" s="940"/>
      <c r="H8" s="1058"/>
      <c r="I8" s="1063"/>
      <c r="J8" s="868"/>
      <c r="K8" s="1066"/>
      <c r="L8" s="1075"/>
      <c r="M8" s="1078"/>
      <c r="N8" s="1055"/>
      <c r="O8" s="557"/>
      <c r="P8" s="558"/>
      <c r="Q8" s="559"/>
      <c r="R8" s="559"/>
      <c r="S8" s="560"/>
      <c r="T8" s="561"/>
      <c r="U8" s="562" t="str">
        <f t="shared" si="0"/>
        <v>resa mancante</v>
      </c>
      <c r="V8" s="1072"/>
      <c r="W8" s="563" t="str">
        <f t="shared" si="1"/>
        <v>resa mancante</v>
      </c>
      <c r="X8" s="1037"/>
    </row>
    <row r="9" spans="2:24" ht="14.4" thickBot="1" x14ac:dyDescent="0.3">
      <c r="B9" s="951"/>
      <c r="C9" s="955"/>
      <c r="D9" s="555" t="s">
        <v>111</v>
      </c>
      <c r="E9" s="556">
        <v>2</v>
      </c>
      <c r="F9" s="958"/>
      <c r="G9" s="940"/>
      <c r="H9" s="1058"/>
      <c r="I9" s="1063"/>
      <c r="J9" s="868"/>
      <c r="K9" s="1066"/>
      <c r="L9" s="1075"/>
      <c r="M9" s="1078"/>
      <c r="N9" s="1055"/>
      <c r="O9" s="557"/>
      <c r="P9" s="558"/>
      <c r="Q9" s="559"/>
      <c r="R9" s="559"/>
      <c r="S9" s="560"/>
      <c r="T9" s="561"/>
      <c r="U9" s="562" t="str">
        <f t="shared" ref="U9" si="2">IFERROR($G$3/P9*E9,"resa mancante")</f>
        <v>resa mancante</v>
      </c>
      <c r="V9" s="1072"/>
      <c r="W9" s="563" t="str">
        <f t="shared" ref="W9" si="3">IFERROR(O9*U9,"resa mancante")</f>
        <v>resa mancante</v>
      </c>
      <c r="X9" s="1037"/>
    </row>
    <row r="10" spans="2:24" ht="14.4" thickBot="1" x14ac:dyDescent="0.3">
      <c r="B10" s="953"/>
      <c r="C10" s="956"/>
      <c r="D10" s="565" t="s">
        <v>109</v>
      </c>
      <c r="E10" s="441">
        <v>3</v>
      </c>
      <c r="F10" s="959"/>
      <c r="G10" s="941"/>
      <c r="H10" s="1059"/>
      <c r="I10" s="1063"/>
      <c r="J10" s="868"/>
      <c r="K10" s="1067"/>
      <c r="L10" s="1076"/>
      <c r="M10" s="1079"/>
      <c r="N10" s="1056"/>
      <c r="O10" s="566"/>
      <c r="P10" s="567"/>
      <c r="Q10" s="568"/>
      <c r="R10" s="568"/>
      <c r="S10" s="569"/>
      <c r="T10" s="570"/>
      <c r="U10" s="571" t="str">
        <f>IFERROR($G$3/P10*E10,"resa mancante")</f>
        <v>resa mancante</v>
      </c>
      <c r="V10" s="1073"/>
      <c r="W10" s="572" t="str">
        <f t="shared" si="1"/>
        <v>resa mancante</v>
      </c>
      <c r="X10" s="1038"/>
    </row>
    <row r="11" spans="2:24" ht="14.4" thickBot="1" x14ac:dyDescent="0.3">
      <c r="B11" s="951" t="s">
        <v>293</v>
      </c>
      <c r="C11" s="1081" t="s">
        <v>103</v>
      </c>
      <c r="D11" s="555" t="s">
        <v>112</v>
      </c>
      <c r="E11" s="573">
        <v>1</v>
      </c>
      <c r="F11" s="1040" t="s">
        <v>113</v>
      </c>
      <c r="G11" s="940"/>
      <c r="H11" s="1060">
        <v>16.247</v>
      </c>
      <c r="I11" s="1063"/>
      <c r="J11" s="868"/>
      <c r="K11" s="1065">
        <f>ROUND(H11*(1-$I$3),3)</f>
        <v>16.247</v>
      </c>
      <c r="L11" s="1042">
        <f>ROUND(IFERROR(K11*G11,0),2)</f>
        <v>0</v>
      </c>
      <c r="M11" s="1080">
        <f>L11*3.5</f>
        <v>0</v>
      </c>
      <c r="N11" s="1045">
        <f>L11*3.5</f>
        <v>0</v>
      </c>
      <c r="O11" s="574"/>
      <c r="P11" s="549"/>
      <c r="Q11" s="550"/>
      <c r="R11" s="550"/>
      <c r="S11" s="551"/>
      <c r="T11" s="552"/>
      <c r="U11" s="562" t="str">
        <f>IFERROR($G$11/P11*E11,"resa mancante")</f>
        <v>resa mancante</v>
      </c>
      <c r="V11" s="1039">
        <f>SUM(U11:U17)*3.5</f>
        <v>0</v>
      </c>
      <c r="W11" s="554" t="str">
        <f t="shared" si="1"/>
        <v>resa mancante</v>
      </c>
      <c r="X11" s="1036">
        <f>SUM(W11:W17)*3.5</f>
        <v>0</v>
      </c>
    </row>
    <row r="12" spans="2:24" ht="14.4" thickBot="1" x14ac:dyDescent="0.3">
      <c r="B12" s="951"/>
      <c r="C12" s="1081"/>
      <c r="D12" s="555" t="s">
        <v>114</v>
      </c>
      <c r="E12" s="573">
        <v>1</v>
      </c>
      <c r="F12" s="1040"/>
      <c r="G12" s="940"/>
      <c r="H12" s="1060"/>
      <c r="I12" s="1063"/>
      <c r="J12" s="868"/>
      <c r="K12" s="1066"/>
      <c r="L12" s="1043"/>
      <c r="M12" s="1060"/>
      <c r="N12" s="1046"/>
      <c r="O12" s="557"/>
      <c r="P12" s="558"/>
      <c r="Q12" s="559"/>
      <c r="R12" s="559"/>
      <c r="S12" s="560"/>
      <c r="T12" s="561"/>
      <c r="U12" s="562" t="str">
        <f t="shared" ref="U12:U17" si="4">IFERROR($G$11/P12*E12,"resa mancante")</f>
        <v>resa mancante</v>
      </c>
      <c r="V12" s="1040"/>
      <c r="W12" s="563" t="str">
        <f t="shared" si="1"/>
        <v>resa mancante</v>
      </c>
      <c r="X12" s="1037"/>
    </row>
    <row r="13" spans="2:24" ht="14.4" thickBot="1" x14ac:dyDescent="0.3">
      <c r="B13" s="951"/>
      <c r="C13" s="1081"/>
      <c r="D13" s="555" t="s">
        <v>111</v>
      </c>
      <c r="E13" s="573">
        <v>2</v>
      </c>
      <c r="F13" s="1040"/>
      <c r="G13" s="940"/>
      <c r="H13" s="1060"/>
      <c r="I13" s="1063"/>
      <c r="J13" s="868"/>
      <c r="K13" s="1066"/>
      <c r="L13" s="1043"/>
      <c r="M13" s="1060"/>
      <c r="N13" s="1046"/>
      <c r="O13" s="557"/>
      <c r="P13" s="558"/>
      <c r="Q13" s="559"/>
      <c r="R13" s="559"/>
      <c r="S13" s="560"/>
      <c r="T13" s="561"/>
      <c r="U13" s="562" t="str">
        <f t="shared" si="4"/>
        <v>resa mancante</v>
      </c>
      <c r="V13" s="1040"/>
      <c r="W13" s="563" t="str">
        <f t="shared" si="1"/>
        <v>resa mancante</v>
      </c>
      <c r="X13" s="1037"/>
    </row>
    <row r="14" spans="2:24" ht="21" thickBot="1" x14ac:dyDescent="0.3">
      <c r="B14" s="951"/>
      <c r="C14" s="1081"/>
      <c r="D14" s="555" t="s">
        <v>115</v>
      </c>
      <c r="E14" s="573">
        <v>2</v>
      </c>
      <c r="F14" s="1040"/>
      <c r="G14" s="940"/>
      <c r="H14" s="1060"/>
      <c r="I14" s="1063"/>
      <c r="J14" s="868"/>
      <c r="K14" s="1066"/>
      <c r="L14" s="1043"/>
      <c r="M14" s="1060"/>
      <c r="N14" s="1046"/>
      <c r="O14" s="557"/>
      <c r="P14" s="558"/>
      <c r="Q14" s="559"/>
      <c r="R14" s="559"/>
      <c r="S14" s="560"/>
      <c r="T14" s="561"/>
      <c r="U14" s="562" t="str">
        <f t="shared" si="4"/>
        <v>resa mancante</v>
      </c>
      <c r="V14" s="1040"/>
      <c r="W14" s="563" t="str">
        <f t="shared" si="1"/>
        <v>resa mancante</v>
      </c>
      <c r="X14" s="1037"/>
    </row>
    <row r="15" spans="2:24" ht="14.4" thickBot="1" x14ac:dyDescent="0.3">
      <c r="B15" s="951"/>
      <c r="C15" s="1081"/>
      <c r="D15" s="555" t="s">
        <v>116</v>
      </c>
      <c r="E15" s="575"/>
      <c r="F15" s="1040"/>
      <c r="G15" s="940"/>
      <c r="H15" s="1060"/>
      <c r="I15" s="1063"/>
      <c r="J15" s="868"/>
      <c r="K15" s="1066"/>
      <c r="L15" s="1043"/>
      <c r="M15" s="1060"/>
      <c r="N15" s="1046"/>
      <c r="O15" s="557"/>
      <c r="P15" s="558"/>
      <c r="Q15" s="559"/>
      <c r="R15" s="559"/>
      <c r="S15" s="560"/>
      <c r="T15" s="561"/>
      <c r="U15" s="562" t="str">
        <f t="shared" si="4"/>
        <v>resa mancante</v>
      </c>
      <c r="V15" s="1040"/>
      <c r="W15" s="563" t="str">
        <f t="shared" si="1"/>
        <v>resa mancante</v>
      </c>
      <c r="X15" s="1037"/>
    </row>
    <row r="16" spans="2:24" ht="14.4" thickBot="1" x14ac:dyDescent="0.3">
      <c r="B16" s="951"/>
      <c r="C16" s="1081"/>
      <c r="D16" s="555" t="s">
        <v>117</v>
      </c>
      <c r="E16" s="573">
        <v>1</v>
      </c>
      <c r="F16" s="1040"/>
      <c r="G16" s="940"/>
      <c r="H16" s="1060"/>
      <c r="I16" s="1063"/>
      <c r="J16" s="868"/>
      <c r="K16" s="1066"/>
      <c r="L16" s="1043"/>
      <c r="M16" s="1060"/>
      <c r="N16" s="1046"/>
      <c r="O16" s="557"/>
      <c r="P16" s="558"/>
      <c r="Q16" s="559"/>
      <c r="R16" s="559"/>
      <c r="S16" s="560"/>
      <c r="T16" s="561"/>
      <c r="U16" s="562" t="str">
        <f t="shared" si="4"/>
        <v>resa mancante</v>
      </c>
      <c r="V16" s="1040"/>
      <c r="W16" s="563" t="str">
        <f t="shared" si="1"/>
        <v>resa mancante</v>
      </c>
      <c r="X16" s="1037"/>
    </row>
    <row r="17" spans="2:24" ht="14.4" thickBot="1" x14ac:dyDescent="0.3">
      <c r="B17" s="951"/>
      <c r="C17" s="1081"/>
      <c r="D17" s="576" t="s">
        <v>118</v>
      </c>
      <c r="E17" s="577"/>
      <c r="F17" s="1040"/>
      <c r="G17" s="940"/>
      <c r="H17" s="1060"/>
      <c r="I17" s="1063"/>
      <c r="J17" s="868"/>
      <c r="K17" s="1067"/>
      <c r="L17" s="1044"/>
      <c r="M17" s="1061"/>
      <c r="N17" s="1047"/>
      <c r="O17" s="566"/>
      <c r="P17" s="567"/>
      <c r="Q17" s="568"/>
      <c r="R17" s="568"/>
      <c r="S17" s="569"/>
      <c r="T17" s="570"/>
      <c r="U17" s="578" t="str">
        <f t="shared" si="4"/>
        <v>resa mancante</v>
      </c>
      <c r="V17" s="1041"/>
      <c r="W17" s="572" t="str">
        <f t="shared" si="1"/>
        <v>resa mancante</v>
      </c>
      <c r="X17" s="1038"/>
    </row>
    <row r="18" spans="2:24" ht="14.4" thickBot="1" x14ac:dyDescent="0.3">
      <c r="B18" s="952" t="s">
        <v>294</v>
      </c>
      <c r="C18" s="1083" t="s">
        <v>119</v>
      </c>
      <c r="D18" s="579" t="s">
        <v>111</v>
      </c>
      <c r="E18" s="580">
        <v>2</v>
      </c>
      <c r="F18" s="1084" t="s">
        <v>52</v>
      </c>
      <c r="G18" s="939"/>
      <c r="H18" s="1036">
        <v>15.846</v>
      </c>
      <c r="I18" s="1063"/>
      <c r="J18" s="868"/>
      <c r="K18" s="1065">
        <f>ROUND(H18*(1-$I$3),3)</f>
        <v>15.846</v>
      </c>
      <c r="L18" s="1048">
        <f>ROUND(IFERROR(K18*G18,0),2)</f>
        <v>0</v>
      </c>
      <c r="M18" s="1051">
        <f>L18*3.5</f>
        <v>0</v>
      </c>
      <c r="N18" s="1068">
        <f>L18*3.5</f>
        <v>0</v>
      </c>
      <c r="O18" s="574"/>
      <c r="P18" s="549"/>
      <c r="Q18" s="550"/>
      <c r="R18" s="550"/>
      <c r="S18" s="551"/>
      <c r="T18" s="552"/>
      <c r="U18" s="553" t="str">
        <f>IFERROR($G$18/P18*E18,"resa mancante")</f>
        <v>resa mancante</v>
      </c>
      <c r="V18" s="1039">
        <f>SUM(U18:U21)*3.5</f>
        <v>0</v>
      </c>
      <c r="W18" s="554" t="str">
        <f t="shared" si="1"/>
        <v>resa mancante</v>
      </c>
      <c r="X18" s="1036">
        <f>SUM(W18:W21)*3.5</f>
        <v>0</v>
      </c>
    </row>
    <row r="19" spans="2:24" ht="14.4" thickBot="1" x14ac:dyDescent="0.3">
      <c r="B19" s="951"/>
      <c r="C19" s="1081"/>
      <c r="D19" s="581" t="s">
        <v>117</v>
      </c>
      <c r="E19" s="573">
        <v>8</v>
      </c>
      <c r="F19" s="1040"/>
      <c r="G19" s="940"/>
      <c r="H19" s="1037"/>
      <c r="I19" s="1063"/>
      <c r="J19" s="868"/>
      <c r="K19" s="1066"/>
      <c r="L19" s="1049"/>
      <c r="M19" s="1052"/>
      <c r="N19" s="1069"/>
      <c r="O19" s="557"/>
      <c r="P19" s="558"/>
      <c r="Q19" s="559"/>
      <c r="R19" s="559"/>
      <c r="S19" s="560"/>
      <c r="T19" s="561"/>
      <c r="U19" s="562" t="str">
        <f t="shared" ref="U19:U21" si="5">IFERROR($G$18/P19*E19,"resa mancante")</f>
        <v>resa mancante</v>
      </c>
      <c r="V19" s="1040"/>
      <c r="W19" s="563" t="str">
        <f t="shared" si="1"/>
        <v>resa mancante</v>
      </c>
      <c r="X19" s="1037"/>
    </row>
    <row r="20" spans="2:24" ht="31.2" thickBot="1" x14ac:dyDescent="0.3">
      <c r="B20" s="951"/>
      <c r="C20" s="1081"/>
      <c r="D20" s="581" t="s">
        <v>990</v>
      </c>
      <c r="E20" s="573">
        <v>2</v>
      </c>
      <c r="F20" s="1040"/>
      <c r="G20" s="940"/>
      <c r="H20" s="1037"/>
      <c r="I20" s="1063"/>
      <c r="J20" s="868"/>
      <c r="K20" s="1066"/>
      <c r="L20" s="1049"/>
      <c r="M20" s="1052"/>
      <c r="N20" s="1069"/>
      <c r="O20" s="557"/>
      <c r="P20" s="558"/>
      <c r="Q20" s="559"/>
      <c r="R20" s="559"/>
      <c r="S20" s="560"/>
      <c r="T20" s="561"/>
      <c r="U20" s="562" t="str">
        <f t="shared" si="5"/>
        <v>resa mancante</v>
      </c>
      <c r="V20" s="1040"/>
      <c r="W20" s="563" t="str">
        <f t="shared" si="1"/>
        <v>resa mancante</v>
      </c>
      <c r="X20" s="1037"/>
    </row>
    <row r="21" spans="2:24" ht="14.4" thickBot="1" x14ac:dyDescent="0.3">
      <c r="B21" s="953"/>
      <c r="C21" s="1082"/>
      <c r="D21" s="582" t="s">
        <v>120</v>
      </c>
      <c r="E21" s="583"/>
      <c r="F21" s="1041"/>
      <c r="G21" s="941"/>
      <c r="H21" s="1038"/>
      <c r="I21" s="1063"/>
      <c r="J21" s="868"/>
      <c r="K21" s="1067"/>
      <c r="L21" s="1050"/>
      <c r="M21" s="1053"/>
      <c r="N21" s="1070"/>
      <c r="O21" s="566"/>
      <c r="P21" s="567"/>
      <c r="Q21" s="568"/>
      <c r="R21" s="568"/>
      <c r="S21" s="569"/>
      <c r="T21" s="570"/>
      <c r="U21" s="571" t="str">
        <f t="shared" si="5"/>
        <v>resa mancante</v>
      </c>
      <c r="V21" s="1041"/>
      <c r="W21" s="572" t="str">
        <f t="shared" si="1"/>
        <v>resa mancante</v>
      </c>
      <c r="X21" s="1038"/>
    </row>
    <row r="22" spans="2:24" ht="14.4" thickBot="1" x14ac:dyDescent="0.3">
      <c r="B22" s="951" t="s">
        <v>295</v>
      </c>
      <c r="C22" s="1081" t="s">
        <v>121</v>
      </c>
      <c r="D22" s="581" t="s">
        <v>122</v>
      </c>
      <c r="E22" s="573">
        <v>1</v>
      </c>
      <c r="F22" s="1040" t="s">
        <v>123</v>
      </c>
      <c r="G22" s="940"/>
      <c r="H22" s="1060">
        <v>320.30700000000002</v>
      </c>
      <c r="I22" s="1063"/>
      <c r="J22" s="868"/>
      <c r="K22" s="1065">
        <f>ROUND(H22*(1-$I$3),3)</f>
        <v>320.30700000000002</v>
      </c>
      <c r="L22" s="1048">
        <f>ROUND(IFERROR(K22*G22,0),2)</f>
        <v>0</v>
      </c>
      <c r="M22" s="1051">
        <f>L22*3.5</f>
        <v>0</v>
      </c>
      <c r="N22" s="1068">
        <f>L22*3.5</f>
        <v>0</v>
      </c>
      <c r="O22" s="574"/>
      <c r="P22" s="549"/>
      <c r="Q22" s="550"/>
      <c r="R22" s="550"/>
      <c r="S22" s="551"/>
      <c r="T22" s="552"/>
      <c r="U22" s="562" t="str">
        <f>IFERROR($G$22/P22*E22,"resa mancante")</f>
        <v>resa mancante</v>
      </c>
      <c r="V22" s="1039">
        <f>SUM(U22:U28)*3.5</f>
        <v>0</v>
      </c>
      <c r="W22" s="554" t="str">
        <f t="shared" si="1"/>
        <v>resa mancante</v>
      </c>
      <c r="X22" s="1036">
        <f>SUM(W22:W28)*3.5</f>
        <v>0</v>
      </c>
    </row>
    <row r="23" spans="2:24" ht="14.4" thickBot="1" x14ac:dyDescent="0.3">
      <c r="B23" s="951"/>
      <c r="C23" s="1081"/>
      <c r="D23" s="581" t="s">
        <v>262</v>
      </c>
      <c r="E23" s="573">
        <v>1</v>
      </c>
      <c r="F23" s="1040"/>
      <c r="G23" s="940"/>
      <c r="H23" s="1060"/>
      <c r="I23" s="1063"/>
      <c r="J23" s="868"/>
      <c r="K23" s="1066"/>
      <c r="L23" s="1049"/>
      <c r="M23" s="1052"/>
      <c r="N23" s="1069"/>
      <c r="O23" s="557"/>
      <c r="P23" s="558"/>
      <c r="Q23" s="559"/>
      <c r="R23" s="559"/>
      <c r="S23" s="560"/>
      <c r="T23" s="561"/>
      <c r="U23" s="562" t="str">
        <f t="shared" ref="U23:U28" si="6">IFERROR($G$22/P23*E23,"resa mancante")</f>
        <v>resa mancante</v>
      </c>
      <c r="V23" s="1040"/>
      <c r="W23" s="563" t="str">
        <f t="shared" si="1"/>
        <v>resa mancante</v>
      </c>
      <c r="X23" s="1037"/>
    </row>
    <row r="24" spans="2:24" ht="21" thickBot="1" x14ac:dyDescent="0.3">
      <c r="B24" s="951"/>
      <c r="C24" s="1081"/>
      <c r="D24" s="581" t="s">
        <v>124</v>
      </c>
      <c r="E24" s="575"/>
      <c r="F24" s="1040"/>
      <c r="G24" s="940"/>
      <c r="H24" s="1060"/>
      <c r="I24" s="1063"/>
      <c r="J24" s="868"/>
      <c r="K24" s="1066"/>
      <c r="L24" s="1049"/>
      <c r="M24" s="1052"/>
      <c r="N24" s="1069"/>
      <c r="O24" s="557"/>
      <c r="P24" s="558"/>
      <c r="Q24" s="559"/>
      <c r="R24" s="559"/>
      <c r="S24" s="560"/>
      <c r="T24" s="561"/>
      <c r="U24" s="562" t="str">
        <f t="shared" si="6"/>
        <v>resa mancante</v>
      </c>
      <c r="V24" s="1040"/>
      <c r="W24" s="563" t="str">
        <f t="shared" si="1"/>
        <v>resa mancante</v>
      </c>
      <c r="X24" s="1037"/>
    </row>
    <row r="25" spans="2:24" ht="14.4" thickBot="1" x14ac:dyDescent="0.3">
      <c r="B25" s="951"/>
      <c r="C25" s="1081"/>
      <c r="D25" s="581" t="s">
        <v>125</v>
      </c>
      <c r="E25" s="573">
        <v>12</v>
      </c>
      <c r="F25" s="1040"/>
      <c r="G25" s="940"/>
      <c r="H25" s="1060"/>
      <c r="I25" s="1063"/>
      <c r="J25" s="868"/>
      <c r="K25" s="1066"/>
      <c r="L25" s="1049"/>
      <c r="M25" s="1052"/>
      <c r="N25" s="1069"/>
      <c r="O25" s="557"/>
      <c r="P25" s="558"/>
      <c r="Q25" s="559"/>
      <c r="R25" s="559"/>
      <c r="S25" s="560"/>
      <c r="T25" s="561"/>
      <c r="U25" s="562" t="str">
        <f t="shared" si="6"/>
        <v>resa mancante</v>
      </c>
      <c r="V25" s="1040"/>
      <c r="W25" s="563" t="str">
        <f t="shared" si="1"/>
        <v>resa mancante</v>
      </c>
      <c r="X25" s="1037"/>
    </row>
    <row r="26" spans="2:24" ht="14.4" thickBot="1" x14ac:dyDescent="0.3">
      <c r="B26" s="951"/>
      <c r="C26" s="1081"/>
      <c r="D26" s="581" t="s">
        <v>126</v>
      </c>
      <c r="E26" s="573">
        <v>1</v>
      </c>
      <c r="F26" s="1040"/>
      <c r="G26" s="940"/>
      <c r="H26" s="1060"/>
      <c r="I26" s="1063"/>
      <c r="J26" s="868"/>
      <c r="K26" s="1066"/>
      <c r="L26" s="1049"/>
      <c r="M26" s="1052"/>
      <c r="N26" s="1069"/>
      <c r="O26" s="557"/>
      <c r="P26" s="558"/>
      <c r="Q26" s="559"/>
      <c r="R26" s="559"/>
      <c r="S26" s="560"/>
      <c r="T26" s="561"/>
      <c r="U26" s="562" t="str">
        <f t="shared" si="6"/>
        <v>resa mancante</v>
      </c>
      <c r="V26" s="1040"/>
      <c r="W26" s="563" t="str">
        <f t="shared" si="1"/>
        <v>resa mancante</v>
      </c>
      <c r="X26" s="1037"/>
    </row>
    <row r="27" spans="2:24" ht="14.4" thickBot="1" x14ac:dyDescent="0.3">
      <c r="B27" s="951"/>
      <c r="C27" s="1081"/>
      <c r="D27" s="581" t="s">
        <v>127</v>
      </c>
      <c r="E27" s="573">
        <v>1</v>
      </c>
      <c r="F27" s="1040"/>
      <c r="G27" s="940"/>
      <c r="H27" s="1060"/>
      <c r="I27" s="1063"/>
      <c r="J27" s="868"/>
      <c r="K27" s="1066"/>
      <c r="L27" s="1049"/>
      <c r="M27" s="1052"/>
      <c r="N27" s="1069"/>
      <c r="O27" s="557"/>
      <c r="P27" s="558"/>
      <c r="Q27" s="559"/>
      <c r="R27" s="559"/>
      <c r="S27" s="560"/>
      <c r="T27" s="561"/>
      <c r="U27" s="562" t="str">
        <f t="shared" si="6"/>
        <v>resa mancante</v>
      </c>
      <c r="V27" s="1040"/>
      <c r="W27" s="563" t="str">
        <f t="shared" si="1"/>
        <v>resa mancante</v>
      </c>
      <c r="X27" s="1037"/>
    </row>
    <row r="28" spans="2:24" ht="21" thickBot="1" x14ac:dyDescent="0.3">
      <c r="B28" s="953"/>
      <c r="C28" s="1082"/>
      <c r="D28" s="582" t="s">
        <v>128</v>
      </c>
      <c r="E28" s="227">
        <v>2</v>
      </c>
      <c r="F28" s="1041"/>
      <c r="G28" s="941"/>
      <c r="H28" s="1061"/>
      <c r="I28" s="1064"/>
      <c r="J28" s="869"/>
      <c r="K28" s="1067"/>
      <c r="L28" s="1050"/>
      <c r="M28" s="1053"/>
      <c r="N28" s="1070"/>
      <c r="O28" s="566"/>
      <c r="P28" s="567"/>
      <c r="Q28" s="568"/>
      <c r="R28" s="568"/>
      <c r="S28" s="569"/>
      <c r="T28" s="570"/>
      <c r="U28" s="571" t="str">
        <f t="shared" si="6"/>
        <v>resa mancante</v>
      </c>
      <c r="V28" s="1041"/>
      <c r="W28" s="572" t="str">
        <f t="shared" si="1"/>
        <v>resa mancante</v>
      </c>
      <c r="X28" s="1038"/>
    </row>
    <row r="29" spans="2:24" ht="14.4" thickBot="1" x14ac:dyDescent="0.3">
      <c r="B29" s="511"/>
      <c r="C29" s="511"/>
      <c r="D29" s="511"/>
      <c r="E29" s="511"/>
      <c r="F29" s="511"/>
      <c r="G29" s="511"/>
      <c r="H29" s="511"/>
      <c r="I29" s="511"/>
      <c r="J29" s="511"/>
      <c r="K29" s="539"/>
      <c r="L29" s="543">
        <f>SUM(L3:L28)</f>
        <v>0</v>
      </c>
      <c r="M29" s="544">
        <f>SUM(M3:M28)</f>
        <v>0</v>
      </c>
      <c r="N29" s="545">
        <f>SUM(N3:N28)</f>
        <v>0</v>
      </c>
      <c r="O29" s="453"/>
      <c r="P29" s="364"/>
      <c r="Q29" s="364"/>
      <c r="R29" s="364"/>
      <c r="S29" s="364"/>
      <c r="T29" s="364"/>
      <c r="U29" s="585">
        <f>SUM(U3:U28)</f>
        <v>0</v>
      </c>
      <c r="V29" s="586">
        <f>SUM(V3:V28)</f>
        <v>0</v>
      </c>
      <c r="W29" s="587">
        <f>SUM(W3:W28)</f>
        <v>0</v>
      </c>
      <c r="X29" s="588">
        <f>SUM(X3:X28)</f>
        <v>0</v>
      </c>
    </row>
    <row r="30" spans="2:24" ht="14.4" thickBot="1" x14ac:dyDescent="0.3"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364"/>
      <c r="N30" s="364"/>
      <c r="O30" s="364"/>
      <c r="P30" s="364"/>
      <c r="Q30" s="364"/>
      <c r="R30" s="364"/>
      <c r="S30" s="364"/>
      <c r="T30" s="364"/>
      <c r="U30" s="873" t="s">
        <v>86</v>
      </c>
      <c r="V30" s="874"/>
      <c r="W30" s="927"/>
      <c r="X30" s="461">
        <f>IFERROR(X29/M29,0)</f>
        <v>0</v>
      </c>
    </row>
  </sheetData>
  <mergeCells count="47">
    <mergeCell ref="L3:L10"/>
    <mergeCell ref="M3:M10"/>
    <mergeCell ref="M11:M17"/>
    <mergeCell ref="B22:B28"/>
    <mergeCell ref="C22:C28"/>
    <mergeCell ref="F22:F28"/>
    <mergeCell ref="B3:B10"/>
    <mergeCell ref="C3:C10"/>
    <mergeCell ref="F3:F10"/>
    <mergeCell ref="C11:C17"/>
    <mergeCell ref="B11:B17"/>
    <mergeCell ref="F11:F17"/>
    <mergeCell ref="B18:B21"/>
    <mergeCell ref="C18:C21"/>
    <mergeCell ref="F18:F21"/>
    <mergeCell ref="U30:W30"/>
    <mergeCell ref="H3:H10"/>
    <mergeCell ref="H11:H17"/>
    <mergeCell ref="H18:H21"/>
    <mergeCell ref="H22:H28"/>
    <mergeCell ref="I3:I28"/>
    <mergeCell ref="K3:K10"/>
    <mergeCell ref="K11:K17"/>
    <mergeCell ref="K18:K21"/>
    <mergeCell ref="K22:K28"/>
    <mergeCell ref="N18:N21"/>
    <mergeCell ref="L22:L28"/>
    <mergeCell ref="N22:N28"/>
    <mergeCell ref="V3:V10"/>
    <mergeCell ref="J3:J28"/>
    <mergeCell ref="M22:M28"/>
    <mergeCell ref="X3:X10"/>
    <mergeCell ref="X11:X17"/>
    <mergeCell ref="X18:X21"/>
    <mergeCell ref="X22:X28"/>
    <mergeCell ref="G22:G28"/>
    <mergeCell ref="V11:V17"/>
    <mergeCell ref="V18:V21"/>
    <mergeCell ref="V22:V28"/>
    <mergeCell ref="L11:L17"/>
    <mergeCell ref="N11:N17"/>
    <mergeCell ref="L18:L21"/>
    <mergeCell ref="M18:M21"/>
    <mergeCell ref="G3:G10"/>
    <mergeCell ref="G11:G17"/>
    <mergeCell ref="G18:G21"/>
    <mergeCell ref="N3:N10"/>
  </mergeCells>
  <pageMargins left="0.7" right="0.7" top="0.75" bottom="0.75" header="0.3" footer="0.3"/>
  <pageSetup paperSize="9" orientation="portrait" r:id="rId1"/>
  <ignoredErrors>
    <ignoredError sqref="W29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9"/>
  <dimension ref="B1:V9"/>
  <sheetViews>
    <sheetView zoomScaleNormal="100" workbookViewId="0">
      <selection activeCell="V9" sqref="V9"/>
    </sheetView>
  </sheetViews>
  <sheetFormatPr defaultColWidth="9.21875" defaultRowHeight="10.199999999999999" x14ac:dyDescent="0.2"/>
  <cols>
    <col min="1" max="1" width="1.77734375" style="23" customWidth="1"/>
    <col min="2" max="2" width="12.88671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3" width="13.5546875" style="23" bestFit="1" customWidth="1"/>
    <col min="14" max="16" width="11.21875" style="23" customWidth="1"/>
    <col min="17" max="17" width="16.21875" style="23" customWidth="1"/>
    <col min="18" max="18" width="11.77734375" style="23" customWidth="1"/>
    <col min="19" max="19" width="12.44140625" style="23" customWidth="1"/>
    <col min="20" max="20" width="10.77734375" style="23" customWidth="1"/>
    <col min="21" max="21" width="11.77734375" style="23" customWidth="1"/>
    <col min="22" max="22" width="11.44140625" style="23" customWidth="1"/>
    <col min="23" max="23" width="12.77734375" style="23" customWidth="1"/>
    <col min="24" max="16384" width="9.21875" style="23"/>
  </cols>
  <sheetData>
    <row r="1" spans="2:22" s="43" customFormat="1" ht="25.5" customHeight="1" thickBot="1" x14ac:dyDescent="0.35">
      <c r="B1" s="38" t="s">
        <v>984</v>
      </c>
      <c r="C1" s="39"/>
      <c r="D1" s="39"/>
      <c r="E1" s="835"/>
      <c r="F1" s="836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1016" t="s">
        <v>301</v>
      </c>
      <c r="C2" s="1085" t="s">
        <v>0</v>
      </c>
      <c r="D2" s="840" t="s">
        <v>51</v>
      </c>
      <c r="E2" s="843" t="s">
        <v>159</v>
      </c>
      <c r="F2" s="1088" t="s">
        <v>346</v>
      </c>
      <c r="G2" s="915" t="s">
        <v>47</v>
      </c>
      <c r="H2" s="924" t="s">
        <v>510</v>
      </c>
      <c r="I2" s="1088" t="s">
        <v>347</v>
      </c>
      <c r="J2" s="921" t="s">
        <v>13</v>
      </c>
      <c r="K2" s="921" t="s">
        <v>7</v>
      </c>
      <c r="L2" s="921" t="s">
        <v>14</v>
      </c>
      <c r="M2" s="921" t="s">
        <v>969</v>
      </c>
      <c r="N2" s="852" t="s">
        <v>244</v>
      </c>
      <c r="O2" s="852" t="s">
        <v>245</v>
      </c>
      <c r="P2" s="852" t="s">
        <v>246</v>
      </c>
      <c r="Q2" s="1091" t="s">
        <v>268</v>
      </c>
      <c r="R2" s="1094" t="s">
        <v>55</v>
      </c>
      <c r="S2" s="921" t="s">
        <v>56</v>
      </c>
      <c r="T2" s="921" t="s">
        <v>57</v>
      </c>
      <c r="U2" s="921" t="s">
        <v>9</v>
      </c>
      <c r="V2" s="879" t="s">
        <v>10</v>
      </c>
    </row>
    <row r="3" spans="2:22" ht="15" customHeight="1" x14ac:dyDescent="0.2">
      <c r="B3" s="1017"/>
      <c r="C3" s="1086"/>
      <c r="D3" s="841"/>
      <c r="E3" s="844"/>
      <c r="F3" s="1089"/>
      <c r="G3" s="916"/>
      <c r="H3" s="925"/>
      <c r="I3" s="1089"/>
      <c r="J3" s="922"/>
      <c r="K3" s="922"/>
      <c r="L3" s="922"/>
      <c r="M3" s="922"/>
      <c r="N3" s="853"/>
      <c r="O3" s="853"/>
      <c r="P3" s="853"/>
      <c r="Q3" s="1092"/>
      <c r="R3" s="1095"/>
      <c r="S3" s="922"/>
      <c r="T3" s="922"/>
      <c r="U3" s="922"/>
      <c r="V3" s="880"/>
    </row>
    <row r="4" spans="2:22" ht="25.05" customHeight="1" thickBot="1" x14ac:dyDescent="0.25">
      <c r="B4" s="1018"/>
      <c r="C4" s="1087"/>
      <c r="D4" s="842"/>
      <c r="E4" s="845"/>
      <c r="F4" s="1090"/>
      <c r="G4" s="917"/>
      <c r="H4" s="926"/>
      <c r="I4" s="1090"/>
      <c r="J4" s="923"/>
      <c r="K4" s="923"/>
      <c r="L4" s="923"/>
      <c r="M4" s="923"/>
      <c r="N4" s="854"/>
      <c r="O4" s="854"/>
      <c r="P4" s="854"/>
      <c r="Q4" s="1093"/>
      <c r="R4" s="1096"/>
      <c r="S4" s="923"/>
      <c r="T4" s="923"/>
      <c r="U4" s="923"/>
      <c r="V4" s="881"/>
    </row>
    <row r="5" spans="2:22" x14ac:dyDescent="0.2">
      <c r="B5" s="193" t="s">
        <v>979</v>
      </c>
      <c r="C5" s="194" t="s">
        <v>343</v>
      </c>
      <c r="D5" s="195" t="s">
        <v>53</v>
      </c>
      <c r="E5" s="196"/>
      <c r="F5" s="197">
        <v>24.202999999999999</v>
      </c>
      <c r="G5" s="849"/>
      <c r="H5" s="867" t="s">
        <v>982</v>
      </c>
      <c r="I5" s="198">
        <f>ROUND(F5*(1-$G$5),3)</f>
        <v>24.202999999999999</v>
      </c>
      <c r="J5" s="199">
        <f>I5*E5</f>
        <v>0</v>
      </c>
      <c r="K5" s="199">
        <f>J5*12</f>
        <v>0</v>
      </c>
      <c r="L5" s="200">
        <f>K5*3.5</f>
        <v>0</v>
      </c>
      <c r="M5" s="201">
        <f>F5*E5*3.5*12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S5*3.5</f>
        <v>0</v>
      </c>
      <c r="U5" s="207">
        <f>Q5*S5</f>
        <v>0</v>
      </c>
      <c r="V5" s="208">
        <f>U5*3.5</f>
        <v>0</v>
      </c>
    </row>
    <row r="6" spans="2:22" x14ac:dyDescent="0.2">
      <c r="B6" s="209" t="s">
        <v>980</v>
      </c>
      <c r="C6" s="210" t="s">
        <v>344</v>
      </c>
      <c r="D6" s="211" t="s">
        <v>53</v>
      </c>
      <c r="E6" s="212"/>
      <c r="F6" s="213">
        <v>25.254999999999999</v>
      </c>
      <c r="G6" s="850"/>
      <c r="H6" s="868"/>
      <c r="I6" s="214">
        <f t="shared" ref="I6:I7" si="0">ROUND(F6*(1-$G$5),3)</f>
        <v>25.254999999999999</v>
      </c>
      <c r="J6" s="215">
        <f>I6*E6</f>
        <v>0</v>
      </c>
      <c r="K6" s="215">
        <f t="shared" ref="K6:K7" si="1">J6*12</f>
        <v>0</v>
      </c>
      <c r="L6" s="216">
        <f t="shared" ref="L6:L7" si="2">K6*3.5</f>
        <v>0</v>
      </c>
      <c r="M6" s="217">
        <f t="shared" ref="M6:M7" si="3">F6*E6*3.5*12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S6*3.5</f>
        <v>0</v>
      </c>
      <c r="U6" s="223">
        <f t="shared" ref="U6:U7" si="6">Q6*S6</f>
        <v>0</v>
      </c>
      <c r="V6" s="224">
        <f t="shared" ref="V6:V7" si="7">U6*3.5</f>
        <v>0</v>
      </c>
    </row>
    <row r="7" spans="2:22" ht="10.8" thickBot="1" x14ac:dyDescent="0.25">
      <c r="B7" s="225" t="s">
        <v>981</v>
      </c>
      <c r="C7" s="226" t="s">
        <v>345</v>
      </c>
      <c r="D7" s="227" t="s">
        <v>53</v>
      </c>
      <c r="E7" s="228"/>
      <c r="F7" s="229">
        <v>28.010999999999999</v>
      </c>
      <c r="G7" s="851"/>
      <c r="H7" s="869"/>
      <c r="I7" s="230">
        <f t="shared" si="0"/>
        <v>28.010999999999999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 t="shared" si="7"/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15"/>
      <c r="N9" s="3"/>
      <c r="O9" s="3"/>
      <c r="P9" s="3"/>
      <c r="Q9" s="3"/>
      <c r="R9" s="1097" t="s">
        <v>86</v>
      </c>
      <c r="S9" s="1098"/>
      <c r="T9" s="1098"/>
      <c r="U9" s="1099"/>
      <c r="V9" s="254">
        <f>IFERROR(V8/L8,0)</f>
        <v>0</v>
      </c>
    </row>
  </sheetData>
  <sheetProtection selectLockedCells="1"/>
  <mergeCells count="25">
    <mergeCell ref="R9:U9"/>
    <mergeCell ref="U2:U4"/>
    <mergeCell ref="V2:V4"/>
    <mergeCell ref="S2:S4"/>
    <mergeCell ref="T2:T4"/>
    <mergeCell ref="G5:G7"/>
    <mergeCell ref="O2:O4"/>
    <mergeCell ref="P2:P4"/>
    <mergeCell ref="Q2:Q4"/>
    <mergeCell ref="R2:R4"/>
    <mergeCell ref="I2:I4"/>
    <mergeCell ref="J2:J4"/>
    <mergeCell ref="K2:K4"/>
    <mergeCell ref="M2:M4"/>
    <mergeCell ref="N2:N4"/>
    <mergeCell ref="G2:G4"/>
    <mergeCell ref="H2:H4"/>
    <mergeCell ref="H5:H7"/>
    <mergeCell ref="L2:L4"/>
    <mergeCell ref="E1:F1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1"/>
  <dimension ref="B1:V9"/>
  <sheetViews>
    <sheetView zoomScaleNormal="100" workbookViewId="0">
      <selection activeCell="V10" sqref="V10"/>
    </sheetView>
  </sheetViews>
  <sheetFormatPr defaultColWidth="9.21875" defaultRowHeight="10.199999999999999" x14ac:dyDescent="0.2"/>
  <cols>
    <col min="1" max="1" width="1.77734375" style="23" customWidth="1"/>
    <col min="2" max="2" width="11.88671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5" width="11.21875" style="23" customWidth="1"/>
    <col min="16" max="16" width="16.21875" style="23" customWidth="1"/>
    <col min="17" max="17" width="11.77734375" style="23" customWidth="1"/>
    <col min="18" max="18" width="12.44140625" style="23" customWidth="1"/>
    <col min="19" max="19" width="10.77734375" style="23" customWidth="1"/>
    <col min="20" max="20" width="11.77734375" style="23" customWidth="1"/>
    <col min="21" max="21" width="11.44140625" style="23" customWidth="1"/>
    <col min="22" max="22" width="12.77734375" style="23" customWidth="1"/>
    <col min="23" max="16384" width="9.21875" style="23"/>
  </cols>
  <sheetData>
    <row r="1" spans="2:22" s="43" customFormat="1" ht="25.5" customHeight="1" thickBot="1" x14ac:dyDescent="0.35">
      <c r="B1" s="38" t="s">
        <v>211</v>
      </c>
      <c r="C1" s="39"/>
      <c r="D1" s="39"/>
      <c r="E1" s="835"/>
      <c r="F1" s="836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1016" t="s">
        <v>301</v>
      </c>
      <c r="C2" s="1085" t="s">
        <v>0</v>
      </c>
      <c r="D2" s="840" t="s">
        <v>51</v>
      </c>
      <c r="E2" s="843" t="s">
        <v>159</v>
      </c>
      <c r="F2" s="1088" t="s">
        <v>346</v>
      </c>
      <c r="G2" s="915" t="s">
        <v>47</v>
      </c>
      <c r="H2" s="924" t="s">
        <v>510</v>
      </c>
      <c r="I2" s="1088" t="s">
        <v>347</v>
      </c>
      <c r="J2" s="921" t="s">
        <v>13</v>
      </c>
      <c r="K2" s="921" t="s">
        <v>7</v>
      </c>
      <c r="L2" s="921" t="s">
        <v>14</v>
      </c>
      <c r="M2" s="921" t="s">
        <v>969</v>
      </c>
      <c r="N2" s="852" t="s">
        <v>244</v>
      </c>
      <c r="O2" s="852" t="s">
        <v>245</v>
      </c>
      <c r="P2" s="852" t="s">
        <v>246</v>
      </c>
      <c r="Q2" s="1091" t="s">
        <v>268</v>
      </c>
      <c r="R2" s="1094" t="s">
        <v>55</v>
      </c>
      <c r="S2" s="921" t="s">
        <v>56</v>
      </c>
      <c r="T2" s="921" t="s">
        <v>57</v>
      </c>
      <c r="U2" s="921" t="s">
        <v>9</v>
      </c>
      <c r="V2" s="879" t="s">
        <v>10</v>
      </c>
    </row>
    <row r="3" spans="2:22" ht="15" customHeight="1" x14ac:dyDescent="0.2">
      <c r="B3" s="1017"/>
      <c r="C3" s="1086"/>
      <c r="D3" s="841"/>
      <c r="E3" s="844"/>
      <c r="F3" s="1089"/>
      <c r="G3" s="916"/>
      <c r="H3" s="925"/>
      <c r="I3" s="1089"/>
      <c r="J3" s="922"/>
      <c r="K3" s="922"/>
      <c r="L3" s="922"/>
      <c r="M3" s="922"/>
      <c r="N3" s="853"/>
      <c r="O3" s="853"/>
      <c r="P3" s="853"/>
      <c r="Q3" s="1092"/>
      <c r="R3" s="1095"/>
      <c r="S3" s="922"/>
      <c r="T3" s="922"/>
      <c r="U3" s="922"/>
      <c r="V3" s="880"/>
    </row>
    <row r="4" spans="2:22" ht="25.05" customHeight="1" thickBot="1" x14ac:dyDescent="0.25">
      <c r="B4" s="1018"/>
      <c r="C4" s="1087"/>
      <c r="D4" s="842"/>
      <c r="E4" s="845"/>
      <c r="F4" s="1090"/>
      <c r="G4" s="917"/>
      <c r="H4" s="926"/>
      <c r="I4" s="1090"/>
      <c r="J4" s="923"/>
      <c r="K4" s="923"/>
      <c r="L4" s="923"/>
      <c r="M4" s="923"/>
      <c r="N4" s="854"/>
      <c r="O4" s="854"/>
      <c r="P4" s="854"/>
      <c r="Q4" s="1093"/>
      <c r="R4" s="1096"/>
      <c r="S4" s="923"/>
      <c r="T4" s="923"/>
      <c r="U4" s="923"/>
      <c r="V4" s="881"/>
    </row>
    <row r="5" spans="2:22" x14ac:dyDescent="0.2">
      <c r="B5" s="193" t="s">
        <v>896</v>
      </c>
      <c r="C5" s="194" t="s">
        <v>343</v>
      </c>
      <c r="D5" s="195" t="s">
        <v>53</v>
      </c>
      <c r="E5" s="196"/>
      <c r="F5" s="197">
        <v>24.202999999999999</v>
      </c>
      <c r="G5" s="849"/>
      <c r="H5" s="867" t="s">
        <v>234</v>
      </c>
      <c r="I5" s="198">
        <f>ROUND(F5*(1-$G$5),3)</f>
        <v>24.202999999999999</v>
      </c>
      <c r="J5" s="199">
        <f>I5*E5</f>
        <v>0</v>
      </c>
      <c r="K5" s="199">
        <f>J5*12</f>
        <v>0</v>
      </c>
      <c r="L5" s="200">
        <f>K5*3.5</f>
        <v>0</v>
      </c>
      <c r="M5" s="201">
        <f>F5*E5*3.5*12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S5*3.5</f>
        <v>0</v>
      </c>
      <c r="U5" s="207">
        <f>Q5*S5</f>
        <v>0</v>
      </c>
      <c r="V5" s="208">
        <f>U5*3.5</f>
        <v>0</v>
      </c>
    </row>
    <row r="6" spans="2:22" x14ac:dyDescent="0.2">
      <c r="B6" s="209" t="s">
        <v>897</v>
      </c>
      <c r="C6" s="210" t="s">
        <v>344</v>
      </c>
      <c r="D6" s="211" t="s">
        <v>53</v>
      </c>
      <c r="E6" s="212"/>
      <c r="F6" s="213">
        <v>25.254999999999999</v>
      </c>
      <c r="G6" s="850"/>
      <c r="H6" s="868"/>
      <c r="I6" s="214">
        <f t="shared" ref="I6:I7" si="0">ROUND(F6*(1-$G$5),3)</f>
        <v>25.254999999999999</v>
      </c>
      <c r="J6" s="215">
        <f>I6*E6</f>
        <v>0</v>
      </c>
      <c r="K6" s="215">
        <f t="shared" ref="K6:K7" si="1">J6*12</f>
        <v>0</v>
      </c>
      <c r="L6" s="216">
        <f t="shared" ref="L6:L7" si="2">K6*3.5</f>
        <v>0</v>
      </c>
      <c r="M6" s="217">
        <f t="shared" ref="M6:M7" si="3">F6*E6*3.5*12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S6*3.5</f>
        <v>0</v>
      </c>
      <c r="U6" s="223">
        <f t="shared" ref="U6:U7" si="6">Q6*S6</f>
        <v>0</v>
      </c>
      <c r="V6" s="224">
        <f t="shared" ref="V6:V7" si="7">U6*3.5</f>
        <v>0</v>
      </c>
    </row>
    <row r="7" spans="2:22" ht="10.8" thickBot="1" x14ac:dyDescent="0.25">
      <c r="B7" s="225" t="s">
        <v>898</v>
      </c>
      <c r="C7" s="226" t="s">
        <v>345</v>
      </c>
      <c r="D7" s="227" t="s">
        <v>53</v>
      </c>
      <c r="E7" s="228"/>
      <c r="F7" s="229">
        <v>28.010999999999999</v>
      </c>
      <c r="G7" s="851"/>
      <c r="H7" s="869"/>
      <c r="I7" s="230">
        <f t="shared" si="0"/>
        <v>28.010999999999999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 t="shared" si="7"/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3"/>
      <c r="N9" s="3"/>
      <c r="O9" s="3"/>
      <c r="P9" s="3"/>
      <c r="R9" s="873" t="s">
        <v>86</v>
      </c>
      <c r="S9" s="874"/>
      <c r="T9" s="874"/>
      <c r="U9" s="875"/>
      <c r="V9" s="254">
        <f>IFERROR(V8/L8,0)</f>
        <v>0</v>
      </c>
    </row>
  </sheetData>
  <sheetProtection selectLockedCells="1"/>
  <mergeCells count="25">
    <mergeCell ref="V2:V4"/>
    <mergeCell ref="R9:U9"/>
    <mergeCell ref="T2:T4"/>
    <mergeCell ref="U2:U4"/>
    <mergeCell ref="R2:R4"/>
    <mergeCell ref="S2:S4"/>
    <mergeCell ref="G5:G7"/>
    <mergeCell ref="N2:N4"/>
    <mergeCell ref="O2:O4"/>
    <mergeCell ref="P2:P4"/>
    <mergeCell ref="Q2:Q4"/>
    <mergeCell ref="I2:I4"/>
    <mergeCell ref="J2:J4"/>
    <mergeCell ref="K2:K4"/>
    <mergeCell ref="L2:L4"/>
    <mergeCell ref="M2:M4"/>
    <mergeCell ref="G2:G4"/>
    <mergeCell ref="H2:H4"/>
    <mergeCell ref="H5:H7"/>
    <mergeCell ref="E1:F1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5"/>
  <dimension ref="A2:Q222"/>
  <sheetViews>
    <sheetView showGridLines="0" zoomScale="110" zoomScaleNormal="110" workbookViewId="0">
      <selection activeCell="K10" sqref="K10"/>
    </sheetView>
  </sheetViews>
  <sheetFormatPr defaultColWidth="9.21875" defaultRowHeight="10.199999999999999" x14ac:dyDescent="0.2"/>
  <cols>
    <col min="1" max="4" width="9.21875" style="23"/>
    <col min="5" max="5" width="17.5546875" style="23" customWidth="1"/>
    <col min="6" max="6" width="45.5546875" style="23" customWidth="1"/>
    <col min="7" max="17" width="9.21875" style="23"/>
    <col min="18" max="16384" width="9.21875" style="1"/>
  </cols>
  <sheetData>
    <row r="2" spans="1:6" ht="20.100000000000001" customHeight="1" x14ac:dyDescent="0.2">
      <c r="A2" s="6" t="s">
        <v>85</v>
      </c>
      <c r="B2" s="7"/>
      <c r="C2" s="3"/>
      <c r="D2" s="4"/>
      <c r="E2" s="3"/>
      <c r="F2" s="3"/>
    </row>
    <row r="3" spans="1:6" x14ac:dyDescent="0.2">
      <c r="A3" s="3"/>
      <c r="B3" s="3"/>
      <c r="C3" s="3"/>
      <c r="D3" s="4"/>
      <c r="E3" s="3"/>
      <c r="F3" s="3"/>
    </row>
    <row r="4" spans="1:6" x14ac:dyDescent="0.2">
      <c r="A4" s="8" t="s">
        <v>74</v>
      </c>
      <c r="B4" s="3"/>
      <c r="C4" s="3"/>
      <c r="D4" s="4"/>
      <c r="E4" s="3"/>
      <c r="F4" s="3"/>
    </row>
    <row r="5" spans="1:6" x14ac:dyDescent="0.2">
      <c r="A5" s="3"/>
      <c r="B5" s="3"/>
      <c r="C5" s="3"/>
      <c r="D5" s="4"/>
      <c r="E5" s="3"/>
      <c r="F5" s="3"/>
    </row>
    <row r="6" spans="1:6" ht="28.5" customHeight="1" x14ac:dyDescent="0.2">
      <c r="A6" s="3"/>
      <c r="B6" s="3"/>
      <c r="C6" s="3"/>
      <c r="D6" s="4"/>
      <c r="E6" s="37" t="s">
        <v>75</v>
      </c>
      <c r="F6" s="37" t="s">
        <v>76</v>
      </c>
    </row>
    <row r="7" spans="1:6" x14ac:dyDescent="0.2">
      <c r="A7" s="3"/>
      <c r="B7" s="3"/>
      <c r="C7" s="3"/>
      <c r="D7" s="4"/>
      <c r="E7" s="9" t="s">
        <v>438</v>
      </c>
      <c r="F7" s="9" t="s">
        <v>439</v>
      </c>
    </row>
    <row r="8" spans="1:6" x14ac:dyDescent="0.2">
      <c r="A8" s="3"/>
      <c r="B8" s="3"/>
      <c r="C8" s="3"/>
      <c r="D8" s="4"/>
      <c r="E8" s="9" t="s">
        <v>436</v>
      </c>
      <c r="F8" s="9" t="s">
        <v>899</v>
      </c>
    </row>
    <row r="9" spans="1:6" x14ac:dyDescent="0.2">
      <c r="A9" s="3"/>
      <c r="B9" s="3"/>
      <c r="C9" s="3"/>
      <c r="D9" s="4"/>
      <c r="E9" s="9" t="s">
        <v>496</v>
      </c>
      <c r="F9" s="9" t="s">
        <v>497</v>
      </c>
    </row>
    <row r="10" spans="1:6" x14ac:dyDescent="0.2">
      <c r="A10" s="3"/>
      <c r="B10" s="3"/>
      <c r="C10" s="3"/>
      <c r="D10" s="4"/>
      <c r="E10" s="9" t="s">
        <v>298</v>
      </c>
      <c r="F10" s="9" t="s">
        <v>299</v>
      </c>
    </row>
    <row r="11" spans="1:6" x14ac:dyDescent="0.2">
      <c r="A11" s="3"/>
      <c r="B11" s="3"/>
      <c r="C11" s="3"/>
      <c r="D11" s="4"/>
      <c r="E11" s="9" t="s">
        <v>548</v>
      </c>
      <c r="F11" s="9" t="s">
        <v>741</v>
      </c>
    </row>
    <row r="12" spans="1:6" x14ac:dyDescent="0.2">
      <c r="A12" s="3"/>
      <c r="B12" s="3"/>
      <c r="C12" s="3"/>
      <c r="D12" s="4"/>
      <c r="E12" s="9" t="s">
        <v>797</v>
      </c>
      <c r="F12" s="9" t="s">
        <v>742</v>
      </c>
    </row>
    <row r="13" spans="1:6" x14ac:dyDescent="0.2">
      <c r="A13" s="3"/>
      <c r="B13" s="3"/>
      <c r="C13" s="3"/>
      <c r="D13" s="4"/>
      <c r="E13" s="9" t="s">
        <v>355</v>
      </c>
      <c r="F13" s="9" t="s">
        <v>225</v>
      </c>
    </row>
    <row r="14" spans="1:6" x14ac:dyDescent="0.2">
      <c r="A14" s="3"/>
      <c r="B14" s="3"/>
      <c r="C14" s="3"/>
      <c r="D14" s="4"/>
      <c r="E14" s="9" t="s">
        <v>230</v>
      </c>
      <c r="F14" s="9" t="s">
        <v>31</v>
      </c>
    </row>
    <row r="15" spans="1:6" x14ac:dyDescent="0.2">
      <c r="A15" s="3"/>
      <c r="B15" s="3"/>
      <c r="C15" s="3"/>
      <c r="D15" s="4"/>
      <c r="E15" s="9" t="s">
        <v>356</v>
      </c>
      <c r="F15" s="9" t="s">
        <v>237</v>
      </c>
    </row>
    <row r="16" spans="1:6" x14ac:dyDescent="0.2">
      <c r="A16" s="3"/>
      <c r="B16" s="3"/>
      <c r="C16" s="3"/>
      <c r="D16" s="4"/>
      <c r="E16" s="9" t="s">
        <v>232</v>
      </c>
      <c r="F16" s="9" t="s">
        <v>164</v>
      </c>
    </row>
    <row r="17" spans="5:6" x14ac:dyDescent="0.2">
      <c r="E17" s="9" t="s">
        <v>233</v>
      </c>
      <c r="F17" s="9" t="s">
        <v>900</v>
      </c>
    </row>
    <row r="18" spans="5:6" x14ac:dyDescent="0.2">
      <c r="E18" s="9" t="s">
        <v>801</v>
      </c>
      <c r="F18" s="9" t="s">
        <v>155</v>
      </c>
    </row>
    <row r="19" spans="5:6" x14ac:dyDescent="0.2">
      <c r="E19" s="9" t="s">
        <v>982</v>
      </c>
      <c r="F19" s="9" t="s">
        <v>983</v>
      </c>
    </row>
    <row r="20" spans="5:6" x14ac:dyDescent="0.2">
      <c r="E20" s="9" t="s">
        <v>234</v>
      </c>
      <c r="F20" s="9" t="s">
        <v>210</v>
      </c>
    </row>
    <row r="21" spans="5:6" x14ac:dyDescent="0.2">
      <c r="E21" s="9" t="s">
        <v>235</v>
      </c>
      <c r="F21" s="9" t="s">
        <v>217</v>
      </c>
    </row>
    <row r="22" spans="5:6" x14ac:dyDescent="0.2">
      <c r="E22" s="10" t="s">
        <v>236</v>
      </c>
      <c r="F22" s="10" t="s">
        <v>231</v>
      </c>
    </row>
    <row r="23" spans="5:6" x14ac:dyDescent="0.2">
      <c r="E23" s="10" t="s">
        <v>993</v>
      </c>
      <c r="F23" s="10" t="s">
        <v>970</v>
      </c>
    </row>
    <row r="24" spans="5:6" x14ac:dyDescent="0.2">
      <c r="E24" s="11" t="s">
        <v>466</v>
      </c>
      <c r="F24" s="11" t="s">
        <v>467</v>
      </c>
    </row>
    <row r="25" spans="5:6" x14ac:dyDescent="0.2">
      <c r="E25" s="9" t="s">
        <v>223</v>
      </c>
      <c r="F25" s="9" t="s">
        <v>156</v>
      </c>
    </row>
    <row r="26" spans="5:6" x14ac:dyDescent="0.2">
      <c r="E26" s="12" t="s">
        <v>224</v>
      </c>
      <c r="F26" s="12" t="s">
        <v>157</v>
      </c>
    </row>
    <row r="27" spans="5:6" x14ac:dyDescent="0.2">
      <c r="E27" s="11" t="s">
        <v>227</v>
      </c>
      <c r="F27" s="11" t="s">
        <v>226</v>
      </c>
    </row>
    <row r="28" spans="5:6" x14ac:dyDescent="0.2">
      <c r="E28" s="13" t="s">
        <v>228</v>
      </c>
      <c r="F28" s="13" t="s">
        <v>12</v>
      </c>
    </row>
    <row r="29" spans="5:6" x14ac:dyDescent="0.2">
      <c r="E29" s="13" t="s">
        <v>229</v>
      </c>
      <c r="F29" s="13" t="s">
        <v>33</v>
      </c>
    </row>
    <row r="30" spans="5:6" x14ac:dyDescent="0.2">
      <c r="E30" s="14" t="s">
        <v>82</v>
      </c>
      <c r="F30" s="14" t="s">
        <v>256</v>
      </c>
    </row>
    <row r="33" spans="1:13" x14ac:dyDescent="0.2">
      <c r="A33" s="17"/>
      <c r="B33" s="18" t="s">
        <v>92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">
      <c r="A34" s="19"/>
      <c r="B34" s="18" t="s">
        <v>271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8.75" customHeight="1" x14ac:dyDescent="0.2">
      <c r="A35" s="20" t="s">
        <v>513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36" customHeight="1" x14ac:dyDescent="0.2">
      <c r="A36" s="20"/>
      <c r="B36" s="798" t="s">
        <v>1015</v>
      </c>
      <c r="C36" s="799"/>
      <c r="D36" s="799"/>
      <c r="E36" s="799"/>
      <c r="F36" s="799"/>
      <c r="G36" s="799"/>
      <c r="H36" s="799"/>
      <c r="I36" s="799"/>
      <c r="J36" s="799"/>
      <c r="K36" s="799"/>
      <c r="L36" s="799"/>
      <c r="M36" s="800"/>
    </row>
    <row r="37" spans="1:13" s="2" customFormat="1" x14ac:dyDescent="0.2">
      <c r="A37" s="24"/>
      <c r="B37" s="25" t="s">
        <v>441</v>
      </c>
      <c r="C37" s="26"/>
      <c r="D37" s="26"/>
      <c r="E37" s="26"/>
      <c r="F37" s="26"/>
      <c r="G37" s="26"/>
      <c r="H37" s="26"/>
      <c r="I37" s="26"/>
      <c r="J37" s="26"/>
      <c r="K37" s="24"/>
      <c r="L37" s="24"/>
      <c r="M37" s="24"/>
    </row>
    <row r="38" spans="1:13" s="2" customFormat="1" x14ac:dyDescent="0.2">
      <c r="A38" s="24"/>
      <c r="B38" s="27" t="s">
        <v>1082</v>
      </c>
      <c r="C38" s="28"/>
      <c r="D38" s="29"/>
      <c r="E38" s="24"/>
      <c r="F38" s="24"/>
      <c r="G38" s="24"/>
      <c r="H38" s="24"/>
      <c r="I38" s="24"/>
      <c r="J38" s="24"/>
      <c r="K38" s="24"/>
      <c r="L38" s="24"/>
      <c r="M38" s="24"/>
    </row>
    <row r="39" spans="1:13" s="2" customFormat="1" x14ac:dyDescent="0.2">
      <c r="A39" s="24"/>
      <c r="B39" s="27" t="s">
        <v>1083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s="2" customFormat="1" x14ac:dyDescent="0.2">
      <c r="A40" s="24"/>
      <c r="B40" s="27" t="s">
        <v>1084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s="2" customFormat="1" x14ac:dyDescent="0.2">
      <c r="A41" s="24"/>
      <c r="B41" s="27" t="s">
        <v>1085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s="2" customFormat="1" x14ac:dyDescent="0.2">
      <c r="A42" s="24"/>
      <c r="B42" s="27" t="s">
        <v>1086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s="2" customFormat="1" x14ac:dyDescent="0.2">
      <c r="A43" s="24"/>
      <c r="B43" s="27" t="s">
        <v>1087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 s="2" customFormat="1" x14ac:dyDescent="0.2">
      <c r="A44" s="24"/>
      <c r="B44" s="27" t="s">
        <v>1088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 s="2" customFormat="1" x14ac:dyDescent="0.2">
      <c r="A45" s="24"/>
      <c r="B45" s="27" t="s">
        <v>1089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 s="2" customFormat="1" x14ac:dyDescent="0.2">
      <c r="A46" s="24"/>
      <c r="B46" s="25" t="s">
        <v>437</v>
      </c>
      <c r="C46" s="26"/>
      <c r="D46" s="26"/>
      <c r="E46" s="26"/>
      <c r="F46" s="26"/>
      <c r="G46" s="26"/>
      <c r="H46" s="26"/>
      <c r="I46" s="26"/>
      <c r="J46" s="26"/>
      <c r="K46" s="24"/>
      <c r="L46" s="24"/>
      <c r="M46" s="24"/>
    </row>
    <row r="47" spans="1:13" s="2" customFormat="1" x14ac:dyDescent="0.2">
      <c r="A47" s="24"/>
      <c r="B47" s="27" t="s">
        <v>1090</v>
      </c>
      <c r="C47" s="28"/>
      <c r="D47" s="29"/>
      <c r="E47" s="24"/>
      <c r="F47" s="24"/>
      <c r="G47" s="24"/>
      <c r="H47" s="24"/>
      <c r="I47" s="24"/>
      <c r="J47" s="24"/>
      <c r="K47" s="24"/>
      <c r="L47" s="24"/>
      <c r="M47" s="24"/>
    </row>
    <row r="48" spans="1:13" s="2" customFormat="1" x14ac:dyDescent="0.2">
      <c r="A48" s="24"/>
      <c r="B48" s="27" t="s">
        <v>1083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s="2" customFormat="1" x14ac:dyDescent="0.2">
      <c r="A49" s="24"/>
      <c r="B49" s="27" t="s">
        <v>1091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s="2" customFormat="1" x14ac:dyDescent="0.2">
      <c r="A50" s="24"/>
      <c r="B50" s="27" t="s">
        <v>1085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s="2" customFormat="1" x14ac:dyDescent="0.2">
      <c r="A51" s="24"/>
      <c r="B51" s="27" t="s">
        <v>1086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s="2" customFormat="1" x14ac:dyDescent="0.2">
      <c r="A52" s="24"/>
      <c r="B52" s="27" t="s">
        <v>1087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pans="1:13" s="2" customFormat="1" x14ac:dyDescent="0.2">
      <c r="A53" s="24"/>
      <c r="B53" s="27" t="s">
        <v>1088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 s="2" customFormat="1" x14ac:dyDescent="0.2">
      <c r="A54" s="24"/>
      <c r="B54" s="27" t="s">
        <v>1092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s="2" customFormat="1" x14ac:dyDescent="0.2">
      <c r="A55" s="24"/>
      <c r="B55" s="25" t="s">
        <v>498</v>
      </c>
      <c r="C55" s="26"/>
      <c r="D55" s="26"/>
      <c r="E55" s="26"/>
      <c r="F55" s="26"/>
      <c r="G55" s="26"/>
      <c r="H55" s="26"/>
      <c r="I55" s="26"/>
      <c r="J55" s="26"/>
      <c r="K55" s="24"/>
      <c r="L55" s="24"/>
      <c r="M55" s="24"/>
    </row>
    <row r="56" spans="1:13" s="2" customFormat="1" x14ac:dyDescent="0.2">
      <c r="A56" s="24"/>
      <c r="B56" s="27" t="s">
        <v>1093</v>
      </c>
      <c r="C56" s="28"/>
      <c r="D56" s="29"/>
      <c r="E56" s="24"/>
      <c r="F56" s="24"/>
      <c r="G56" s="24"/>
      <c r="H56" s="24"/>
      <c r="I56" s="24"/>
      <c r="J56" s="24"/>
      <c r="K56" s="24"/>
      <c r="L56" s="24"/>
      <c r="M56" s="24"/>
    </row>
    <row r="57" spans="1:13" s="2" customFormat="1" x14ac:dyDescent="0.2">
      <c r="A57" s="24"/>
      <c r="B57" s="27" t="s">
        <v>1083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s="2" customFormat="1" x14ac:dyDescent="0.2">
      <c r="A58" s="24"/>
      <c r="B58" s="27" t="s">
        <v>1094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s="2" customFormat="1" x14ac:dyDescent="0.2">
      <c r="A59" s="24"/>
      <c r="B59" s="27" t="s">
        <v>1085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s="2" customFormat="1" x14ac:dyDescent="0.2">
      <c r="A60" s="24"/>
      <c r="B60" s="27" t="s">
        <v>1086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s="2" customFormat="1" x14ac:dyDescent="0.2">
      <c r="A61" s="24"/>
      <c r="B61" s="27" t="s">
        <v>1087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s="2" customFormat="1" x14ac:dyDescent="0.2">
      <c r="A62" s="24"/>
      <c r="B62" s="27" t="s">
        <v>1088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 s="2" customFormat="1" x14ac:dyDescent="0.2">
      <c r="A63" s="24"/>
      <c r="B63" s="27" t="s">
        <v>1095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2" customFormat="1" x14ac:dyDescent="0.2">
      <c r="A64" s="24"/>
      <c r="B64" s="25" t="s">
        <v>354</v>
      </c>
      <c r="C64" s="26"/>
      <c r="D64" s="26"/>
      <c r="E64" s="26"/>
      <c r="F64" s="26"/>
      <c r="G64" s="26"/>
      <c r="H64" s="26"/>
      <c r="I64" s="26"/>
      <c r="J64" s="26"/>
      <c r="K64" s="24"/>
      <c r="L64" s="24"/>
      <c r="M64" s="24"/>
    </row>
    <row r="65" spans="1:13" s="2" customFormat="1" x14ac:dyDescent="0.2">
      <c r="A65" s="24"/>
      <c r="B65" s="27" t="s">
        <v>1096</v>
      </c>
      <c r="C65" s="28"/>
      <c r="D65" s="29"/>
      <c r="E65" s="24"/>
      <c r="F65" s="24"/>
      <c r="G65" s="24"/>
      <c r="H65" s="24"/>
      <c r="I65" s="24"/>
      <c r="J65" s="24"/>
      <c r="K65" s="24"/>
      <c r="L65" s="24"/>
      <c r="M65" s="24"/>
    </row>
    <row r="66" spans="1:13" s="2" customFormat="1" x14ac:dyDescent="0.2">
      <c r="A66" s="24"/>
      <c r="B66" s="27" t="s">
        <v>1340</v>
      </c>
      <c r="C66" s="28"/>
      <c r="D66" s="29"/>
      <c r="E66" s="24"/>
      <c r="F66" s="24"/>
      <c r="G66" s="24"/>
      <c r="H66" s="24"/>
      <c r="I66" s="24"/>
      <c r="J66" s="24"/>
      <c r="K66" s="24"/>
      <c r="L66" s="24"/>
      <c r="M66" s="24"/>
    </row>
    <row r="67" spans="1:13" s="2" customFormat="1" x14ac:dyDescent="0.2">
      <c r="A67" s="24"/>
      <c r="B67" s="27" t="s">
        <v>1083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s="2" customFormat="1" x14ac:dyDescent="0.2">
      <c r="A68" s="24"/>
      <c r="B68" s="27" t="s">
        <v>1341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s="2" customFormat="1" x14ac:dyDescent="0.2">
      <c r="A69" s="24"/>
      <c r="B69" s="27" t="s">
        <v>1097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s="2" customFormat="1" x14ac:dyDescent="0.2">
      <c r="A70" s="24"/>
      <c r="B70" s="27" t="s">
        <v>1086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spans="1:13" s="2" customFormat="1" x14ac:dyDescent="0.2">
      <c r="A71" s="24"/>
      <c r="B71" s="27" t="s">
        <v>1087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13" s="2" customFormat="1" x14ac:dyDescent="0.2">
      <c r="A72" s="24"/>
      <c r="B72" s="27" t="s">
        <v>1088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3" s="2" customFormat="1" x14ac:dyDescent="0.2">
      <c r="A73" s="24"/>
      <c r="B73" s="27" t="s">
        <v>1098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1:13" s="2" customFormat="1" x14ac:dyDescent="0.2">
      <c r="A74" s="24"/>
      <c r="B74" s="25" t="s">
        <v>798</v>
      </c>
      <c r="C74" s="26"/>
      <c r="D74" s="26"/>
      <c r="E74" s="26"/>
      <c r="F74" s="26"/>
      <c r="G74" s="26"/>
      <c r="H74" s="26"/>
      <c r="I74" s="26"/>
      <c r="J74" s="26"/>
      <c r="K74" s="24"/>
      <c r="L74" s="24"/>
      <c r="M74" s="24"/>
    </row>
    <row r="75" spans="1:13" s="2" customFormat="1" x14ac:dyDescent="0.2">
      <c r="A75" s="24"/>
      <c r="B75" s="27" t="s">
        <v>1099</v>
      </c>
      <c r="C75" s="28"/>
      <c r="D75" s="29"/>
      <c r="E75" s="24"/>
      <c r="F75" s="24"/>
      <c r="G75" s="24"/>
      <c r="H75" s="24"/>
      <c r="I75" s="24"/>
      <c r="J75" s="24"/>
      <c r="K75" s="24"/>
      <c r="L75" s="24"/>
      <c r="M75" s="24"/>
    </row>
    <row r="76" spans="1:13" s="2" customFormat="1" x14ac:dyDescent="0.2">
      <c r="A76" s="24"/>
      <c r="B76" s="27" t="s">
        <v>1083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s="2" customFormat="1" x14ac:dyDescent="0.2">
      <c r="A77" s="24"/>
      <c r="B77" s="27" t="s">
        <v>1100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 s="2" customFormat="1" x14ac:dyDescent="0.2">
      <c r="A78" s="24"/>
      <c r="B78" s="27" t="s">
        <v>1085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 s="2" customFormat="1" x14ac:dyDescent="0.2">
      <c r="A79" s="24"/>
      <c r="B79" s="27" t="s">
        <v>1086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 s="2" customFormat="1" x14ac:dyDescent="0.2">
      <c r="A80" s="24"/>
      <c r="B80" s="27" t="s">
        <v>1087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1:13" s="2" customFormat="1" x14ac:dyDescent="0.2">
      <c r="A81" s="24"/>
      <c r="B81" s="27" t="s">
        <v>1088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1:13" s="2" customFormat="1" x14ac:dyDescent="0.2">
      <c r="A82" s="24"/>
      <c r="B82" s="27" t="s">
        <v>1101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 s="2" customFormat="1" x14ac:dyDescent="0.2">
      <c r="A83" s="24"/>
      <c r="B83" s="25" t="s">
        <v>799</v>
      </c>
      <c r="C83" s="26"/>
      <c r="D83" s="26"/>
      <c r="E83" s="26"/>
      <c r="F83" s="26"/>
      <c r="G83" s="26"/>
      <c r="H83" s="26"/>
      <c r="I83" s="26"/>
      <c r="J83" s="26"/>
      <c r="K83" s="24"/>
      <c r="L83" s="24"/>
      <c r="M83" s="24"/>
    </row>
    <row r="84" spans="1:13" s="2" customFormat="1" x14ac:dyDescent="0.2">
      <c r="A84" s="24"/>
      <c r="B84" s="27" t="s">
        <v>1102</v>
      </c>
      <c r="C84" s="28"/>
      <c r="D84" s="29"/>
      <c r="E84" s="24"/>
      <c r="F84" s="24"/>
      <c r="G84" s="24"/>
      <c r="H84" s="24"/>
      <c r="I84" s="24"/>
      <c r="J84" s="24"/>
      <c r="K84" s="24"/>
      <c r="L84" s="24"/>
      <c r="M84" s="24"/>
    </row>
    <row r="85" spans="1:13" s="2" customFormat="1" x14ac:dyDescent="0.2">
      <c r="A85" s="24"/>
      <c r="B85" s="27" t="s">
        <v>1083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 s="2" customFormat="1" x14ac:dyDescent="0.2">
      <c r="A86" s="24"/>
      <c r="B86" s="27" t="s">
        <v>1103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3" s="2" customFormat="1" x14ac:dyDescent="0.2">
      <c r="A87" s="24"/>
      <c r="B87" s="27" t="s">
        <v>1085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s="2" customFormat="1" x14ac:dyDescent="0.2">
      <c r="A88" s="24"/>
      <c r="B88" s="27" t="s">
        <v>1086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1:13" s="2" customFormat="1" x14ac:dyDescent="0.2">
      <c r="A89" s="24"/>
      <c r="B89" s="27" t="s">
        <v>1087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 s="2" customFormat="1" x14ac:dyDescent="0.2">
      <c r="A90" s="24"/>
      <c r="B90" s="27" t="s">
        <v>1088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 s="2" customFormat="1" x14ac:dyDescent="0.2">
      <c r="A91" s="24"/>
      <c r="B91" s="27" t="s">
        <v>1104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  <row r="92" spans="1:13" s="2" customFormat="1" x14ac:dyDescent="0.2">
      <c r="A92" s="24"/>
      <c r="B92" s="25" t="s">
        <v>252</v>
      </c>
      <c r="C92" s="26"/>
      <c r="D92" s="26"/>
      <c r="E92" s="26"/>
      <c r="F92" s="26"/>
      <c r="G92" s="26"/>
      <c r="H92" s="26"/>
      <c r="I92" s="26"/>
      <c r="J92" s="26"/>
      <c r="K92" s="24"/>
      <c r="L92" s="24"/>
      <c r="M92" s="24"/>
    </row>
    <row r="93" spans="1:13" s="2" customFormat="1" x14ac:dyDescent="0.2">
      <c r="A93" s="24"/>
      <c r="B93" s="30" t="s">
        <v>1105</v>
      </c>
      <c r="C93" s="28"/>
      <c r="D93" s="29"/>
      <c r="E93" s="24"/>
      <c r="F93" s="24"/>
      <c r="G93" s="24"/>
      <c r="H93" s="24"/>
      <c r="I93" s="24"/>
      <c r="J93" s="24"/>
      <c r="K93" s="24"/>
      <c r="L93" s="24"/>
      <c r="M93" s="24"/>
    </row>
    <row r="94" spans="1:13" s="2" customFormat="1" x14ac:dyDescent="0.2">
      <c r="A94" s="24"/>
      <c r="B94" s="27" t="s">
        <v>1342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 s="2" customFormat="1" x14ac:dyDescent="0.2">
      <c r="A95" s="24"/>
      <c r="B95" s="27" t="s">
        <v>1083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1:13" s="2" customFormat="1" x14ac:dyDescent="0.2">
      <c r="A96" s="24"/>
      <c r="B96" s="27" t="s">
        <v>1086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1:13" s="2" customFormat="1" x14ac:dyDescent="0.2">
      <c r="A97" s="24"/>
      <c r="B97" s="27" t="s">
        <v>1087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1:13" s="2" customFormat="1" x14ac:dyDescent="0.2">
      <c r="A98" s="24"/>
      <c r="B98" s="27" t="s">
        <v>1088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</row>
    <row r="99" spans="1:13" s="2" customFormat="1" x14ac:dyDescent="0.2">
      <c r="A99" s="24"/>
      <c r="B99" s="27" t="s">
        <v>1106</v>
      </c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 spans="1:13" x14ac:dyDescent="0.2">
      <c r="A100" s="21"/>
      <c r="B100" s="31" t="s">
        <v>238</v>
      </c>
      <c r="C100" s="22"/>
      <c r="D100" s="22"/>
      <c r="E100" s="22"/>
      <c r="F100" s="22"/>
      <c r="G100" s="22"/>
      <c r="H100" s="22"/>
      <c r="I100" s="22"/>
      <c r="J100" s="22"/>
      <c r="K100" s="21"/>
      <c r="L100" s="21"/>
      <c r="M100" s="21"/>
    </row>
    <row r="101" spans="1:13" x14ac:dyDescent="0.2">
      <c r="A101" s="21"/>
      <c r="B101" s="32" t="s">
        <v>1107</v>
      </c>
      <c r="C101" s="33"/>
      <c r="D101" s="34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 x14ac:dyDescent="0.2">
      <c r="A102" s="21"/>
      <c r="B102" s="35" t="s">
        <v>1083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1:13" x14ac:dyDescent="0.2">
      <c r="A103" s="21"/>
      <c r="B103" s="35" t="s">
        <v>1108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</row>
    <row r="104" spans="1:13" x14ac:dyDescent="0.2">
      <c r="A104" s="21"/>
      <c r="B104" s="35" t="s">
        <v>1109</v>
      </c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</row>
    <row r="105" spans="1:13" s="2" customFormat="1" x14ac:dyDescent="0.2">
      <c r="A105" s="24"/>
      <c r="B105" s="35" t="s">
        <v>1086</v>
      </c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 s="2" customFormat="1" x14ac:dyDescent="0.2">
      <c r="A106" s="24"/>
      <c r="B106" s="35" t="s">
        <v>1087</v>
      </c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 spans="1:13" s="2" customFormat="1" x14ac:dyDescent="0.2">
      <c r="A107" s="24"/>
      <c r="B107" s="35" t="s">
        <v>1088</v>
      </c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spans="1:13" x14ac:dyDescent="0.2">
      <c r="A108" s="21"/>
      <c r="B108" s="35" t="s">
        <v>1110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13" x14ac:dyDescent="0.2">
      <c r="A109" s="21"/>
      <c r="B109" s="31" t="s">
        <v>239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1:13" x14ac:dyDescent="0.2">
      <c r="A110" s="21"/>
      <c r="B110" s="35" t="s">
        <v>1111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s="2" customFormat="1" x14ac:dyDescent="0.2">
      <c r="A111" s="24"/>
      <c r="B111" s="27" t="s">
        <v>1343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spans="1:13" x14ac:dyDescent="0.2">
      <c r="A112" s="21"/>
      <c r="B112" s="35" t="s">
        <v>1112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1:13" x14ac:dyDescent="0.2">
      <c r="A113" s="21"/>
      <c r="B113" s="35" t="s">
        <v>1083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1:13" x14ac:dyDescent="0.2">
      <c r="A114" s="21"/>
      <c r="B114" s="35" t="s">
        <v>1108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1:13" x14ac:dyDescent="0.2">
      <c r="A115" s="21"/>
      <c r="B115" s="35" t="s">
        <v>1109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1:13" s="2" customFormat="1" x14ac:dyDescent="0.2">
      <c r="A116" s="24"/>
      <c r="B116" s="27" t="s">
        <v>1086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s="2" customFormat="1" x14ac:dyDescent="0.2">
      <c r="A117" s="24"/>
      <c r="B117" s="27" t="s">
        <v>1087</v>
      </c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spans="1:13" s="2" customFormat="1" x14ac:dyDescent="0.2">
      <c r="A118" s="24"/>
      <c r="B118" s="27" t="s">
        <v>1088</v>
      </c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 spans="1:13" x14ac:dyDescent="0.2">
      <c r="A119" s="21"/>
      <c r="B119" s="35" t="s">
        <v>1110</v>
      </c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s="2" customFormat="1" x14ac:dyDescent="0.2">
      <c r="A120" s="24"/>
      <c r="B120" s="25" t="s">
        <v>243</v>
      </c>
      <c r="C120" s="26"/>
      <c r="D120" s="26"/>
      <c r="E120" s="26"/>
      <c r="F120" s="26"/>
      <c r="G120" s="26"/>
      <c r="H120" s="26"/>
      <c r="I120" s="26"/>
      <c r="J120" s="26"/>
      <c r="K120" s="24"/>
      <c r="L120" s="24"/>
      <c r="M120" s="24"/>
    </row>
    <row r="121" spans="1:13" s="2" customFormat="1" x14ac:dyDescent="0.2">
      <c r="A121" s="24"/>
      <c r="B121" s="30" t="s">
        <v>1113</v>
      </c>
      <c r="C121" s="28"/>
      <c r="D121" s="29"/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1:13" s="2" customFormat="1" x14ac:dyDescent="0.2">
      <c r="A122" s="24"/>
      <c r="B122" s="27" t="s">
        <v>1344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s="2" customFormat="1" x14ac:dyDescent="0.2">
      <c r="A123" s="24"/>
      <c r="B123" s="27" t="s">
        <v>1083</v>
      </c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1:13" s="2" customFormat="1" x14ac:dyDescent="0.2">
      <c r="A124" s="24"/>
      <c r="B124" s="27" t="s">
        <v>1114</v>
      </c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3" s="2" customFormat="1" x14ac:dyDescent="0.2">
      <c r="A125" s="24"/>
      <c r="B125" s="27" t="s">
        <v>1087</v>
      </c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1:13" s="2" customFormat="1" x14ac:dyDescent="0.2">
      <c r="A126" s="24"/>
      <c r="B126" s="27" t="s">
        <v>1088</v>
      </c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spans="1:13" s="2" customFormat="1" x14ac:dyDescent="0.2">
      <c r="A127" s="24"/>
      <c r="B127" s="27" t="s">
        <v>1115</v>
      </c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1:13" x14ac:dyDescent="0.2">
      <c r="A128" s="21"/>
      <c r="B128" s="31" t="s">
        <v>253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1:13" x14ac:dyDescent="0.2">
      <c r="A129" s="21"/>
      <c r="B129" s="32" t="s">
        <v>1116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 x14ac:dyDescent="0.2">
      <c r="A130" s="21"/>
      <c r="B130" s="35" t="s">
        <v>1083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</row>
    <row r="131" spans="1:13" s="2" customFormat="1" x14ac:dyDescent="0.2">
      <c r="A131" s="24"/>
      <c r="B131" s="27" t="s">
        <v>1114</v>
      </c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1:13" s="2" customFormat="1" x14ac:dyDescent="0.2">
      <c r="A132" s="24"/>
      <c r="B132" s="27" t="s">
        <v>1087</v>
      </c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spans="1:13" s="2" customFormat="1" x14ac:dyDescent="0.2">
      <c r="A133" s="24"/>
      <c r="B133" s="27" t="s">
        <v>1088</v>
      </c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</row>
    <row r="134" spans="1:13" x14ac:dyDescent="0.2">
      <c r="A134" s="21"/>
      <c r="B134" s="35" t="s">
        <v>1117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</row>
    <row r="135" spans="1:13" x14ac:dyDescent="0.2">
      <c r="A135" s="21"/>
      <c r="B135" s="35" t="s">
        <v>1118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  <row r="136" spans="1:13" x14ac:dyDescent="0.2">
      <c r="A136" s="21"/>
      <c r="B136" s="31" t="s">
        <v>254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</row>
    <row r="137" spans="1:13" x14ac:dyDescent="0.2">
      <c r="A137" s="21"/>
      <c r="B137" s="36" t="s">
        <v>1119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</row>
    <row r="138" spans="1:13" x14ac:dyDescent="0.2">
      <c r="A138" s="21"/>
      <c r="B138" s="32" t="s">
        <v>1120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</row>
    <row r="139" spans="1:13" x14ac:dyDescent="0.2">
      <c r="A139" s="21"/>
      <c r="B139" s="35" t="s">
        <v>1083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 x14ac:dyDescent="0.2">
      <c r="A140" s="21"/>
      <c r="B140" s="35" t="s">
        <v>1117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</row>
    <row r="141" spans="1:13" s="2" customFormat="1" x14ac:dyDescent="0.2">
      <c r="A141" s="24"/>
      <c r="B141" s="27" t="s">
        <v>1114</v>
      </c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spans="1:13" s="2" customFormat="1" x14ac:dyDescent="0.2">
      <c r="A142" s="24"/>
      <c r="B142" s="27" t="s">
        <v>1087</v>
      </c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 spans="1:13" s="2" customFormat="1" x14ac:dyDescent="0.2">
      <c r="A143" s="24"/>
      <c r="B143" s="27" t="s">
        <v>1088</v>
      </c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spans="1:13" x14ac:dyDescent="0.2">
      <c r="A144" s="21"/>
      <c r="B144" s="35" t="s">
        <v>1118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</row>
    <row r="145" spans="1:13" s="2" customFormat="1" x14ac:dyDescent="0.2">
      <c r="A145" s="24"/>
      <c r="B145" s="25" t="s">
        <v>266</v>
      </c>
      <c r="C145" s="26"/>
      <c r="D145" s="26"/>
      <c r="E145" s="26"/>
      <c r="F145" s="26"/>
      <c r="G145" s="26"/>
      <c r="H145" s="26"/>
      <c r="I145" s="26"/>
      <c r="J145" s="26"/>
      <c r="K145" s="24"/>
      <c r="L145" s="24"/>
      <c r="M145" s="24"/>
    </row>
    <row r="146" spans="1:13" s="2" customFormat="1" x14ac:dyDescent="0.2">
      <c r="A146" s="24"/>
      <c r="B146" s="30" t="s">
        <v>1121</v>
      </c>
      <c r="C146" s="28"/>
      <c r="D146" s="29"/>
      <c r="E146" s="24"/>
      <c r="F146" s="24"/>
      <c r="G146" s="24"/>
      <c r="H146" s="24"/>
      <c r="I146" s="24"/>
      <c r="J146" s="24"/>
      <c r="K146" s="24"/>
      <c r="L146" s="24"/>
      <c r="M146" s="24"/>
    </row>
    <row r="147" spans="1:13" s="2" customFormat="1" x14ac:dyDescent="0.2">
      <c r="A147" s="24"/>
      <c r="B147" s="27" t="s">
        <v>1083</v>
      </c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3" s="2" customFormat="1" x14ac:dyDescent="0.2">
      <c r="A148" s="24"/>
      <c r="B148" s="27" t="s">
        <v>1347</v>
      </c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spans="1:13" s="2" customFormat="1" x14ac:dyDescent="0.2">
      <c r="A149" s="24"/>
      <c r="B149" s="27" t="s">
        <v>1114</v>
      </c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spans="1:13" s="2" customFormat="1" x14ac:dyDescent="0.2">
      <c r="A150" s="24"/>
      <c r="B150" s="27" t="s">
        <v>1087</v>
      </c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 spans="1:13" s="2" customFormat="1" x14ac:dyDescent="0.2">
      <c r="A151" s="24"/>
      <c r="B151" s="27" t="s">
        <v>1088</v>
      </c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  <row r="152" spans="1:13" x14ac:dyDescent="0.2">
      <c r="A152" s="21"/>
      <c r="B152" s="35" t="s">
        <v>1122</v>
      </c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</row>
    <row r="153" spans="1:13" s="2" customFormat="1" x14ac:dyDescent="0.2">
      <c r="A153" s="24"/>
      <c r="B153" s="25" t="s">
        <v>1013</v>
      </c>
      <c r="C153" s="26"/>
      <c r="D153" s="26"/>
      <c r="E153" s="26"/>
      <c r="F153" s="26"/>
      <c r="G153" s="26"/>
      <c r="H153" s="26"/>
      <c r="I153" s="26"/>
      <c r="J153" s="26"/>
      <c r="K153" s="24"/>
      <c r="L153" s="24"/>
      <c r="M153" s="24"/>
    </row>
    <row r="154" spans="1:13" s="2" customFormat="1" x14ac:dyDescent="0.2">
      <c r="A154" s="24"/>
      <c r="B154" s="30" t="s">
        <v>1123</v>
      </c>
      <c r="C154" s="28"/>
      <c r="D154" s="29"/>
      <c r="E154" s="24"/>
      <c r="F154" s="24"/>
      <c r="G154" s="24"/>
      <c r="H154" s="24"/>
      <c r="I154" s="24"/>
      <c r="J154" s="24"/>
      <c r="K154" s="24"/>
      <c r="L154" s="24"/>
      <c r="M154" s="24"/>
    </row>
    <row r="155" spans="1:13" s="2" customFormat="1" x14ac:dyDescent="0.2">
      <c r="A155" s="24"/>
      <c r="B155" s="27" t="s">
        <v>1344</v>
      </c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 spans="1:13" s="2" customFormat="1" x14ac:dyDescent="0.2">
      <c r="A156" s="24"/>
      <c r="B156" s="27" t="s">
        <v>1083</v>
      </c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</row>
    <row r="157" spans="1:13" s="2" customFormat="1" x14ac:dyDescent="0.2">
      <c r="A157" s="24"/>
      <c r="B157" s="27" t="s">
        <v>1086</v>
      </c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1:13" s="2" customFormat="1" x14ac:dyDescent="0.2">
      <c r="A158" s="24"/>
      <c r="B158" s="27" t="s">
        <v>1087</v>
      </c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1:13" s="2" customFormat="1" x14ac:dyDescent="0.2">
      <c r="A159" s="24"/>
      <c r="B159" s="27" t="s">
        <v>1088</v>
      </c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 spans="1:13" s="2" customFormat="1" x14ac:dyDescent="0.2">
      <c r="A160" s="24"/>
      <c r="B160" s="27" t="s">
        <v>1124</v>
      </c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 spans="1:13" x14ac:dyDescent="0.2">
      <c r="A161" s="21"/>
      <c r="B161" s="31" t="s">
        <v>255</v>
      </c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</row>
    <row r="162" spans="1:13" x14ac:dyDescent="0.2">
      <c r="A162" s="21"/>
      <c r="B162" s="32" t="s">
        <v>1125</v>
      </c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1:13" x14ac:dyDescent="0.2">
      <c r="A163" s="21"/>
      <c r="B163" s="32" t="s">
        <v>1126</v>
      </c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1:13" x14ac:dyDescent="0.2">
      <c r="A164" s="21"/>
      <c r="B164" s="35" t="s">
        <v>1083</v>
      </c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1:13" x14ac:dyDescent="0.2">
      <c r="A165" s="21"/>
      <c r="B165" s="35" t="s">
        <v>1127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x14ac:dyDescent="0.2">
      <c r="A166" s="21"/>
      <c r="B166" s="35" t="s">
        <v>1108</v>
      </c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</row>
    <row r="167" spans="1:13" x14ac:dyDescent="0.2">
      <c r="A167" s="21"/>
      <c r="B167" s="35" t="s">
        <v>1109</v>
      </c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</row>
    <row r="168" spans="1:13" s="2" customFormat="1" x14ac:dyDescent="0.2">
      <c r="A168" s="24"/>
      <c r="B168" s="27" t="s">
        <v>1086</v>
      </c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69" spans="1:13" s="2" customFormat="1" x14ac:dyDescent="0.2">
      <c r="A169" s="24"/>
      <c r="B169" s="27" t="s">
        <v>1087</v>
      </c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</row>
    <row r="170" spans="1:13" s="2" customFormat="1" x14ac:dyDescent="0.2">
      <c r="A170" s="24"/>
      <c r="B170" s="27" t="s">
        <v>1088</v>
      </c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</row>
    <row r="171" spans="1:13" s="2" customFormat="1" x14ac:dyDescent="0.2">
      <c r="A171" s="24"/>
      <c r="B171" s="25" t="s">
        <v>264</v>
      </c>
      <c r="C171" s="26"/>
      <c r="D171" s="26"/>
      <c r="E171" s="26"/>
      <c r="F171" s="26"/>
      <c r="G171" s="26"/>
      <c r="H171" s="26"/>
      <c r="I171" s="26"/>
      <c r="J171" s="26"/>
      <c r="K171" s="24"/>
      <c r="L171" s="24"/>
      <c r="M171" s="24"/>
    </row>
    <row r="172" spans="1:13" s="2" customFormat="1" x14ac:dyDescent="0.2">
      <c r="A172" s="24"/>
      <c r="B172" s="30" t="s">
        <v>1128</v>
      </c>
      <c r="C172" s="28"/>
      <c r="D172" s="29"/>
      <c r="E172" s="24"/>
      <c r="F172" s="24"/>
      <c r="G172" s="24"/>
      <c r="H172" s="24"/>
      <c r="I172" s="24"/>
      <c r="J172" s="24"/>
      <c r="K172" s="24"/>
      <c r="L172" s="24"/>
      <c r="M172" s="24"/>
    </row>
    <row r="173" spans="1:13" s="2" customFormat="1" x14ac:dyDescent="0.2">
      <c r="A173" s="24"/>
      <c r="B173" s="27" t="s">
        <v>1344</v>
      </c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 spans="1:13" s="2" customFormat="1" x14ac:dyDescent="0.2">
      <c r="A174" s="24"/>
      <c r="B174" s="27" t="s">
        <v>1083</v>
      </c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</row>
    <row r="175" spans="1:13" s="2" customFormat="1" x14ac:dyDescent="0.2">
      <c r="A175" s="24"/>
      <c r="B175" s="27" t="s">
        <v>1114</v>
      </c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</row>
    <row r="176" spans="1:13" s="2" customFormat="1" x14ac:dyDescent="0.2">
      <c r="A176" s="24"/>
      <c r="B176" s="27" t="s">
        <v>1087</v>
      </c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</row>
    <row r="177" spans="1:13" s="2" customFormat="1" x14ac:dyDescent="0.2">
      <c r="A177" s="24"/>
      <c r="B177" s="27" t="s">
        <v>1088</v>
      </c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</row>
    <row r="178" spans="1:13" s="2" customFormat="1" x14ac:dyDescent="0.2">
      <c r="A178" s="24"/>
      <c r="B178" s="27" t="s">
        <v>1129</v>
      </c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</row>
    <row r="179" spans="1:13" s="2" customFormat="1" x14ac:dyDescent="0.2">
      <c r="A179" s="24"/>
      <c r="B179" s="25" t="s">
        <v>265</v>
      </c>
      <c r="C179" s="26"/>
      <c r="D179" s="26"/>
      <c r="E179" s="26"/>
      <c r="F179" s="26"/>
      <c r="G179" s="26"/>
      <c r="H179" s="26"/>
      <c r="I179" s="26"/>
      <c r="J179" s="26"/>
      <c r="K179" s="24"/>
      <c r="L179" s="24"/>
      <c r="M179" s="24"/>
    </row>
    <row r="180" spans="1:13" s="2" customFormat="1" x14ac:dyDescent="0.2">
      <c r="A180" s="24"/>
      <c r="B180" s="30" t="s">
        <v>1130</v>
      </c>
      <c r="C180" s="28"/>
      <c r="D180" s="29"/>
      <c r="E180" s="24"/>
      <c r="F180" s="24"/>
      <c r="G180" s="24"/>
      <c r="H180" s="24"/>
      <c r="I180" s="24"/>
      <c r="J180" s="24"/>
      <c r="K180" s="24"/>
      <c r="L180" s="24"/>
      <c r="M180" s="24"/>
    </row>
    <row r="181" spans="1:13" s="2" customFormat="1" x14ac:dyDescent="0.2">
      <c r="A181" s="24"/>
      <c r="B181" s="27" t="s">
        <v>1344</v>
      </c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1:13" s="2" customFormat="1" x14ac:dyDescent="0.2">
      <c r="A182" s="24"/>
      <c r="B182" s="27" t="s">
        <v>1083</v>
      </c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</row>
    <row r="183" spans="1:13" s="2" customFormat="1" x14ac:dyDescent="0.2">
      <c r="A183" s="24"/>
      <c r="B183" s="27" t="s">
        <v>1114</v>
      </c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</row>
    <row r="184" spans="1:13" s="2" customFormat="1" x14ac:dyDescent="0.2">
      <c r="A184" s="24"/>
      <c r="B184" s="27" t="s">
        <v>1087</v>
      </c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</row>
    <row r="185" spans="1:13" s="2" customFormat="1" x14ac:dyDescent="0.2">
      <c r="A185" s="24"/>
      <c r="B185" s="27" t="s">
        <v>1088</v>
      </c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</row>
    <row r="186" spans="1:13" s="2" customFormat="1" x14ac:dyDescent="0.2">
      <c r="A186" s="24"/>
      <c r="B186" s="27" t="s">
        <v>1131</v>
      </c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</row>
    <row r="187" spans="1:13" x14ac:dyDescent="0.2">
      <c r="A187" s="21"/>
      <c r="B187" s="31" t="s">
        <v>263</v>
      </c>
      <c r="C187" s="22"/>
      <c r="D187" s="22"/>
      <c r="E187" s="22"/>
      <c r="F187" s="22"/>
      <c r="G187" s="22"/>
      <c r="H187" s="22"/>
      <c r="I187" s="22"/>
      <c r="J187" s="22"/>
      <c r="K187" s="21"/>
      <c r="L187" s="21"/>
      <c r="M187" s="21"/>
    </row>
    <row r="188" spans="1:13" x14ac:dyDescent="0.2">
      <c r="A188" s="21"/>
      <c r="B188" s="32" t="s">
        <v>1132</v>
      </c>
      <c r="C188" s="33"/>
      <c r="D188" s="34"/>
      <c r="E188" s="21"/>
      <c r="F188" s="21"/>
      <c r="G188" s="21"/>
      <c r="H188" s="21"/>
      <c r="I188" s="21"/>
      <c r="J188" s="21"/>
      <c r="K188" s="21"/>
      <c r="L188" s="21"/>
      <c r="M188" s="21"/>
    </row>
    <row r="189" spans="1:13" x14ac:dyDescent="0.2">
      <c r="A189" s="21"/>
      <c r="B189" s="35" t="s">
        <v>1083</v>
      </c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</row>
    <row r="190" spans="1:13" s="2" customFormat="1" x14ac:dyDescent="0.2">
      <c r="A190" s="24"/>
      <c r="B190" s="27" t="s">
        <v>1114</v>
      </c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 spans="1:13" s="2" customFormat="1" x14ac:dyDescent="0.2">
      <c r="A191" s="24"/>
      <c r="B191" s="27" t="s">
        <v>1087</v>
      </c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</row>
    <row r="192" spans="1:13" s="2" customFormat="1" x14ac:dyDescent="0.2">
      <c r="A192" s="24"/>
      <c r="B192" s="27" t="s">
        <v>1088</v>
      </c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</row>
    <row r="193" spans="1:13" x14ac:dyDescent="0.2">
      <c r="A193" s="21"/>
      <c r="B193" s="35" t="s">
        <v>1133</v>
      </c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 x14ac:dyDescent="0.2">
      <c r="A194" s="21"/>
      <c r="B194" s="35" t="s">
        <v>1134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 s="2" customFormat="1" x14ac:dyDescent="0.2">
      <c r="A195" s="24"/>
      <c r="B195" s="25" t="s">
        <v>1014</v>
      </c>
      <c r="C195" s="26"/>
      <c r="D195" s="26"/>
      <c r="E195" s="26"/>
      <c r="F195" s="26"/>
      <c r="G195" s="26"/>
      <c r="H195" s="26"/>
      <c r="I195" s="26"/>
      <c r="J195" s="26"/>
      <c r="K195" s="24"/>
      <c r="L195" s="24"/>
      <c r="M195" s="24"/>
    </row>
    <row r="196" spans="1:13" s="2" customFormat="1" x14ac:dyDescent="0.2">
      <c r="A196" s="24"/>
      <c r="B196" s="30" t="s">
        <v>1135</v>
      </c>
      <c r="C196" s="28"/>
      <c r="D196" s="29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1:13" s="2" customFormat="1" x14ac:dyDescent="0.2">
      <c r="A197" s="24"/>
      <c r="B197" s="27" t="s">
        <v>1344</v>
      </c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</row>
    <row r="198" spans="1:13" s="2" customFormat="1" x14ac:dyDescent="0.2">
      <c r="A198" s="24"/>
      <c r="B198" s="27" t="s">
        <v>1083</v>
      </c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</row>
    <row r="199" spans="1:13" x14ac:dyDescent="0.2">
      <c r="A199" s="21"/>
      <c r="B199" s="35" t="s">
        <v>1108</v>
      </c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</row>
    <row r="200" spans="1:13" s="2" customFormat="1" x14ac:dyDescent="0.2">
      <c r="A200" s="24"/>
      <c r="B200" s="27" t="s">
        <v>1114</v>
      </c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</row>
    <row r="201" spans="1:13" s="2" customFormat="1" x14ac:dyDescent="0.2">
      <c r="A201" s="24"/>
      <c r="B201" s="27" t="s">
        <v>1087</v>
      </c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</row>
    <row r="202" spans="1:13" s="2" customFormat="1" x14ac:dyDescent="0.2">
      <c r="A202" s="24"/>
      <c r="B202" s="27" t="s">
        <v>1088</v>
      </c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s="2" customFormat="1" x14ac:dyDescent="0.2">
      <c r="A203" s="24"/>
      <c r="B203" s="27" t="s">
        <v>1136</v>
      </c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x14ac:dyDescent="0.2">
      <c r="A204" s="21"/>
      <c r="B204" s="31" t="s">
        <v>332</v>
      </c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</row>
    <row r="205" spans="1:13" x14ac:dyDescent="0.2">
      <c r="A205" s="21"/>
      <c r="B205" s="32" t="s">
        <v>1345</v>
      </c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3" s="2" customFormat="1" x14ac:dyDescent="0.2">
      <c r="A206" s="24"/>
      <c r="B206" s="27" t="s">
        <v>1137</v>
      </c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</row>
    <row r="207" spans="1:13" s="2" customFormat="1" x14ac:dyDescent="0.2">
      <c r="A207" s="24"/>
      <c r="B207" s="27" t="s">
        <v>1114</v>
      </c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spans="1:13" x14ac:dyDescent="0.2">
      <c r="A208" s="21"/>
      <c r="B208" s="35" t="s">
        <v>1346</v>
      </c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</row>
    <row r="209" spans="1:13" x14ac:dyDescent="0.2">
      <c r="A209" s="21"/>
      <c r="B209" s="31" t="s">
        <v>270</v>
      </c>
      <c r="C209" s="22"/>
      <c r="D209" s="22"/>
      <c r="E209" s="22"/>
      <c r="F209" s="22"/>
      <c r="G209" s="22"/>
      <c r="H209" s="22"/>
      <c r="I209" s="22"/>
      <c r="J209" s="22"/>
      <c r="K209" s="21"/>
      <c r="L209" s="21"/>
      <c r="M209" s="21"/>
    </row>
    <row r="210" spans="1:13" x14ac:dyDescent="0.2">
      <c r="A210" s="21"/>
      <c r="B210" s="35" t="s">
        <v>1350</v>
      </c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</row>
    <row r="211" spans="1:13" ht="18.75" customHeight="1" x14ac:dyDescent="0.2">
      <c r="A211" s="20" t="s">
        <v>514</v>
      </c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</row>
    <row r="212" spans="1:13" s="2" customFormat="1" x14ac:dyDescent="0.2">
      <c r="A212" s="24"/>
      <c r="B212" s="27" t="s">
        <v>1138</v>
      </c>
      <c r="C212" s="28"/>
      <c r="D212" s="29"/>
      <c r="E212" s="24"/>
      <c r="F212" s="24"/>
      <c r="G212" s="24"/>
      <c r="H212" s="24"/>
      <c r="I212" s="24"/>
      <c r="J212" s="24"/>
      <c r="K212" s="24"/>
      <c r="L212" s="24"/>
      <c r="M212" s="24"/>
    </row>
    <row r="213" spans="1:13" s="2" customFormat="1" x14ac:dyDescent="0.2">
      <c r="A213" s="24"/>
      <c r="B213" s="27" t="s">
        <v>1139</v>
      </c>
      <c r="C213" s="28"/>
      <c r="D213" s="29"/>
      <c r="E213" s="24"/>
      <c r="F213" s="24"/>
      <c r="G213" s="24"/>
      <c r="H213" s="24"/>
      <c r="I213" s="24"/>
      <c r="J213" s="24"/>
      <c r="K213" s="24"/>
      <c r="L213" s="24"/>
      <c r="M213" s="24"/>
    </row>
    <row r="214" spans="1:13" s="2" customFormat="1" x14ac:dyDescent="0.2">
      <c r="A214" s="24"/>
      <c r="B214" s="27" t="s">
        <v>1140</v>
      </c>
      <c r="C214" s="28"/>
      <c r="D214" s="29"/>
      <c r="E214" s="24"/>
      <c r="F214" s="24"/>
      <c r="G214" s="24"/>
      <c r="H214" s="24"/>
      <c r="I214" s="24"/>
      <c r="J214" s="24"/>
      <c r="K214" s="24"/>
      <c r="L214" s="24"/>
      <c r="M214" s="24"/>
    </row>
    <row r="215" spans="1:13" s="2" customFormat="1" x14ac:dyDescent="0.2">
      <c r="A215" s="24"/>
      <c r="B215" s="27" t="s">
        <v>1358</v>
      </c>
      <c r="C215" s="28"/>
      <c r="D215" s="29"/>
      <c r="E215" s="24"/>
      <c r="F215" s="24"/>
      <c r="G215" s="24"/>
      <c r="H215" s="24"/>
      <c r="I215" s="24"/>
      <c r="J215" s="24"/>
      <c r="K215" s="24"/>
      <c r="L215" s="24"/>
      <c r="M215" s="24"/>
    </row>
    <row r="216" spans="1:13" s="2" customFormat="1" x14ac:dyDescent="0.2">
      <c r="A216" s="24"/>
      <c r="B216" s="27" t="s">
        <v>1141</v>
      </c>
      <c r="C216" s="28"/>
      <c r="D216" s="29"/>
      <c r="E216" s="24"/>
      <c r="F216" s="24"/>
      <c r="G216" s="24"/>
      <c r="H216" s="24"/>
      <c r="I216" s="24"/>
      <c r="J216" s="24"/>
      <c r="K216" s="24"/>
      <c r="L216" s="24"/>
      <c r="M216" s="24"/>
    </row>
    <row r="217" spans="1:13" s="2" customFormat="1" x14ac:dyDescent="0.2">
      <c r="A217" s="24"/>
      <c r="B217" s="27" t="s">
        <v>1142</v>
      </c>
      <c r="C217" s="28"/>
      <c r="D217" s="29"/>
      <c r="E217" s="24"/>
      <c r="F217" s="24"/>
      <c r="G217" s="24"/>
      <c r="H217" s="24"/>
      <c r="I217" s="24"/>
      <c r="J217" s="24"/>
      <c r="K217" s="24"/>
      <c r="L217" s="24"/>
      <c r="M217" s="24"/>
    </row>
    <row r="218" spans="1:13" s="2" customFormat="1" x14ac:dyDescent="0.2">
      <c r="A218" s="24"/>
      <c r="B218" s="27" t="s">
        <v>1143</v>
      </c>
      <c r="C218" s="28"/>
      <c r="D218" s="29"/>
      <c r="E218" s="24"/>
      <c r="F218" s="24"/>
      <c r="G218" s="24"/>
      <c r="H218" s="24"/>
      <c r="I218" s="24"/>
      <c r="J218" s="24"/>
      <c r="K218" s="24"/>
      <c r="L218" s="24"/>
      <c r="M218" s="24"/>
    </row>
    <row r="219" spans="1:13" x14ac:dyDescent="0.2">
      <c r="B219" s="27" t="s">
        <v>1144</v>
      </c>
    </row>
    <row r="220" spans="1:13" s="2" customFormat="1" x14ac:dyDescent="0.2">
      <c r="A220" s="24"/>
      <c r="B220" s="27" t="s">
        <v>1145</v>
      </c>
      <c r="C220" s="28"/>
      <c r="D220" s="29"/>
      <c r="E220" s="24"/>
      <c r="F220" s="24"/>
      <c r="G220" s="24"/>
      <c r="H220" s="24"/>
      <c r="I220" s="24"/>
      <c r="J220" s="24"/>
      <c r="K220" s="24"/>
      <c r="L220" s="24"/>
      <c r="M220" s="24"/>
    </row>
    <row r="221" spans="1:13" s="2" customFormat="1" x14ac:dyDescent="0.2">
      <c r="A221" s="24"/>
      <c r="B221" s="27" t="s">
        <v>1146</v>
      </c>
      <c r="C221" s="28"/>
      <c r="D221" s="29"/>
      <c r="E221" s="24"/>
      <c r="F221" s="24"/>
      <c r="G221" s="24"/>
      <c r="H221" s="24"/>
      <c r="I221" s="24"/>
      <c r="J221" s="24"/>
      <c r="K221" s="24"/>
      <c r="L221" s="24"/>
      <c r="M221" s="24"/>
    </row>
    <row r="222" spans="1:13" s="2" customFormat="1" x14ac:dyDescent="0.2">
      <c r="A222" s="24"/>
      <c r="B222" s="27" t="s">
        <v>1147</v>
      </c>
      <c r="C222" s="28"/>
      <c r="D222" s="29"/>
      <c r="E222" s="24"/>
      <c r="F222" s="24"/>
      <c r="G222" s="24"/>
      <c r="H222" s="24"/>
      <c r="I222" s="24"/>
      <c r="J222" s="24"/>
      <c r="K222" s="24"/>
      <c r="L222" s="24"/>
      <c r="M222" s="24"/>
    </row>
  </sheetData>
  <mergeCells count="1">
    <mergeCell ref="B36:M36"/>
  </mergeCells>
  <pageMargins left="0.7" right="0.7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/>
  <dimension ref="B1:V6"/>
  <sheetViews>
    <sheetView zoomScaleNormal="100" workbookViewId="0">
      <selection activeCell="J3" sqref="J3:J4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16.77734375" style="23" customWidth="1"/>
    <col min="4" max="4" width="11.44140625" style="23" customWidth="1"/>
    <col min="5" max="5" width="17.21875" style="23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0.21875" style="23" bestFit="1" customWidth="1"/>
    <col min="11" max="11" width="13.5546875" style="23" bestFit="1" customWidth="1"/>
    <col min="12" max="13" width="11.21875" style="23" customWidth="1"/>
    <col min="14" max="14" width="14.5546875" style="23" customWidth="1"/>
    <col min="15" max="15" width="16.21875" style="23" customWidth="1"/>
    <col min="16" max="16" width="12.44140625" style="23" customWidth="1"/>
    <col min="17" max="17" width="10.77734375" style="23" customWidth="1"/>
    <col min="18" max="18" width="11.77734375" style="23" customWidth="1"/>
    <col min="19" max="19" width="11.44140625" style="23" customWidth="1"/>
    <col min="20" max="20" width="12.77734375" style="23" customWidth="1"/>
    <col min="21" max="21" width="11.77734375" style="23" customWidth="1"/>
    <col min="22" max="22" width="12.5546875" style="23" customWidth="1"/>
    <col min="23" max="16384" width="9.21875" style="23"/>
  </cols>
  <sheetData>
    <row r="1" spans="2:22" s="43" customFormat="1" ht="25.5" customHeight="1" thickBot="1" x14ac:dyDescent="0.35">
      <c r="B1" s="38" t="s">
        <v>260</v>
      </c>
      <c r="C1" s="39"/>
      <c r="D1" s="39"/>
      <c r="E1" s="835"/>
      <c r="F1" s="836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1"/>
      <c r="V1" s="42"/>
    </row>
    <row r="2" spans="2:22" ht="41.4" thickBot="1" x14ac:dyDescent="0.25">
      <c r="B2" s="44" t="s">
        <v>302</v>
      </c>
      <c r="C2" s="45" t="s">
        <v>307</v>
      </c>
      <c r="D2" s="45" t="s">
        <v>303</v>
      </c>
      <c r="E2" s="45" t="s">
        <v>0</v>
      </c>
      <c r="F2" s="153" t="s">
        <v>51</v>
      </c>
      <c r="G2" s="155" t="s">
        <v>259</v>
      </c>
      <c r="H2" s="48" t="s">
        <v>317</v>
      </c>
      <c r="I2" s="49" t="s">
        <v>46</v>
      </c>
      <c r="J2" s="154" t="s">
        <v>503</v>
      </c>
      <c r="K2" s="50" t="s">
        <v>806</v>
      </c>
      <c r="L2" s="51" t="s">
        <v>7</v>
      </c>
      <c r="M2" s="52" t="s">
        <v>14</v>
      </c>
      <c r="N2" s="52" t="s">
        <v>969</v>
      </c>
      <c r="O2" s="54" t="s">
        <v>244</v>
      </c>
      <c r="P2" s="55" t="s">
        <v>245</v>
      </c>
      <c r="Q2" s="55" t="s">
        <v>246</v>
      </c>
      <c r="R2" s="56" t="s">
        <v>268</v>
      </c>
      <c r="S2" s="56" t="s">
        <v>58</v>
      </c>
      <c r="T2" s="50" t="s">
        <v>892</v>
      </c>
      <c r="U2" s="50" t="s">
        <v>9</v>
      </c>
      <c r="V2" s="53" t="s">
        <v>10</v>
      </c>
    </row>
    <row r="3" spans="2:22" ht="112.2" x14ac:dyDescent="0.2">
      <c r="B3" s="58" t="s">
        <v>803</v>
      </c>
      <c r="C3" s="59" t="s">
        <v>257</v>
      </c>
      <c r="D3" s="60" t="s">
        <v>807</v>
      </c>
      <c r="E3" s="61" t="s">
        <v>808</v>
      </c>
      <c r="F3" s="62" t="s">
        <v>884</v>
      </c>
      <c r="G3" s="63"/>
      <c r="H3" s="64">
        <v>1.4950000000000001</v>
      </c>
      <c r="I3" s="810"/>
      <c r="J3" s="813" t="s">
        <v>986</v>
      </c>
      <c r="K3" s="65">
        <f>ROUND(H3*(1-$I$3),3)</f>
        <v>1.4950000000000001</v>
      </c>
      <c r="L3" s="66">
        <f>K3*G3</f>
        <v>0</v>
      </c>
      <c r="M3" s="66">
        <f>L3*3.5</f>
        <v>0</v>
      </c>
      <c r="N3" s="67">
        <f>G3*H3*3.5</f>
        <v>0</v>
      </c>
      <c r="O3" s="627"/>
      <c r="P3" s="628"/>
      <c r="Q3" s="628"/>
      <c r="R3" s="71"/>
      <c r="S3" s="629"/>
      <c r="T3" s="630">
        <f>S3*3.5</f>
        <v>0</v>
      </c>
      <c r="U3" s="74">
        <f>IFERROR(R3*S3,"tempo di esecuzione mancante")</f>
        <v>0</v>
      </c>
      <c r="V3" s="75">
        <f>IFERROR(U3*3.5,"tempo di esecuzione mancante")</f>
        <v>0</v>
      </c>
    </row>
    <row r="4" spans="2:22" ht="61.8" thickBot="1" x14ac:dyDescent="0.25">
      <c r="B4" s="122" t="s">
        <v>804</v>
      </c>
      <c r="C4" s="123" t="s">
        <v>258</v>
      </c>
      <c r="D4" s="124" t="s">
        <v>805</v>
      </c>
      <c r="E4" s="125" t="s">
        <v>809</v>
      </c>
      <c r="F4" s="126" t="s">
        <v>885</v>
      </c>
      <c r="G4" s="127"/>
      <c r="H4" s="128">
        <v>0.38700000000000001</v>
      </c>
      <c r="I4" s="812"/>
      <c r="J4" s="815"/>
      <c r="K4" s="129">
        <f>ROUND(H4*(1-$I$3),3)</f>
        <v>0.38700000000000001</v>
      </c>
      <c r="L4" s="130">
        <f t="shared" ref="L4" si="0">K4*G4</f>
        <v>0</v>
      </c>
      <c r="M4" s="130">
        <f>L4*3.5</f>
        <v>0</v>
      </c>
      <c r="N4" s="131">
        <f>G4*H4*3.5</f>
        <v>0</v>
      </c>
      <c r="O4" s="631"/>
      <c r="P4" s="632"/>
      <c r="Q4" s="632"/>
      <c r="R4" s="135"/>
      <c r="S4" s="633"/>
      <c r="T4" s="634">
        <f>S4*3.5</f>
        <v>0</v>
      </c>
      <c r="U4" s="138">
        <f t="shared" ref="U4" si="1">IFERROR(R4*S4,"tempo di esecuzione mancante")</f>
        <v>0</v>
      </c>
      <c r="V4" s="139">
        <f>IFERROR(U4*3.5,"tempo di esecuzione mancante")</f>
        <v>0</v>
      </c>
    </row>
    <row r="5" spans="2:22" ht="22.5" customHeight="1" thickBot="1" x14ac:dyDescent="0.25">
      <c r="B5" s="15"/>
      <c r="C5" s="15"/>
      <c r="D5" s="15"/>
      <c r="E5" s="15"/>
      <c r="F5" s="15"/>
      <c r="G5" s="15"/>
      <c r="H5" s="15"/>
      <c r="I5" s="15"/>
      <c r="J5" s="15"/>
      <c r="K5" s="140"/>
      <c r="L5" s="141">
        <f>SUM(L3:L4)</f>
        <v>0</v>
      </c>
      <c r="M5" s="142">
        <f>SUM(M3:M4)</f>
        <v>0</v>
      </c>
      <c r="N5" s="143">
        <f>SUM(N3:N4)</f>
        <v>0</v>
      </c>
      <c r="O5" s="145"/>
      <c r="P5" s="145"/>
      <c r="Q5" s="145"/>
      <c r="R5" s="3"/>
      <c r="S5" s="4"/>
      <c r="T5" s="635">
        <f>SUM(T3:T4)</f>
        <v>0</v>
      </c>
      <c r="U5" s="149">
        <f>SUM(U3:U4)</f>
        <v>0</v>
      </c>
      <c r="V5" s="150">
        <f>SUM(V3:V4)</f>
        <v>0</v>
      </c>
    </row>
    <row r="6" spans="2:22" ht="18" customHeight="1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15"/>
      <c r="M6" s="15"/>
      <c r="N6" s="15"/>
      <c r="O6" s="3"/>
      <c r="P6" s="3"/>
      <c r="Q6" s="3"/>
      <c r="R6" s="3"/>
      <c r="S6" s="4"/>
      <c r="T6" s="1100" t="s">
        <v>86</v>
      </c>
      <c r="U6" s="1101"/>
      <c r="V6" s="151">
        <f>IFERROR(V5/M5,0)</f>
        <v>0</v>
      </c>
    </row>
  </sheetData>
  <sheetProtection selectLockedCells="1"/>
  <mergeCells count="4">
    <mergeCell ref="I3:I4"/>
    <mergeCell ref="J3:J4"/>
    <mergeCell ref="E1:F1"/>
    <mergeCell ref="T6:U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B628-44F4-42A1-AD0E-ADDDBA86D1EE}">
  <dimension ref="B1:W9"/>
  <sheetViews>
    <sheetView zoomScaleNormal="100" workbookViewId="0">
      <selection activeCell="E7" sqref="E7"/>
    </sheetView>
  </sheetViews>
  <sheetFormatPr defaultColWidth="9.21875" defaultRowHeight="10.199999999999999" x14ac:dyDescent="0.2"/>
  <cols>
    <col min="1" max="1" width="1.77734375" style="23" customWidth="1"/>
    <col min="2" max="2" width="13" style="23" customWidth="1"/>
    <col min="3" max="3" width="38" style="23" customWidth="1"/>
    <col min="4" max="4" width="14.33203125" style="23" customWidth="1"/>
    <col min="5" max="6" width="19.77734375" style="23" customWidth="1"/>
    <col min="7" max="8" width="10.5546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3" width="15.77734375" style="23" customWidth="1"/>
    <col min="14" max="14" width="16.77734375" style="23" customWidth="1"/>
    <col min="15" max="15" width="13.5546875" style="23" customWidth="1"/>
    <col min="16" max="16" width="11" style="23" customWidth="1"/>
    <col min="17" max="17" width="11.77734375" style="23" customWidth="1"/>
    <col min="18" max="18" width="16.21875" style="23" customWidth="1"/>
    <col min="19" max="19" width="11.77734375" style="23" customWidth="1"/>
    <col min="20" max="20" width="12.44140625" style="23" customWidth="1"/>
    <col min="21" max="21" width="10.77734375" style="23" customWidth="1"/>
    <col min="22" max="23" width="13.109375" style="23" customWidth="1"/>
    <col min="24" max="24" width="12.77734375" style="23" customWidth="1"/>
    <col min="25" max="16384" width="9.21875" style="23"/>
  </cols>
  <sheetData>
    <row r="1" spans="2:23" s="43" customFormat="1" ht="25.5" customHeight="1" thickBot="1" x14ac:dyDescent="0.35">
      <c r="B1" s="38" t="s">
        <v>1012</v>
      </c>
      <c r="C1" s="39"/>
      <c r="D1" s="39"/>
      <c r="E1" s="835"/>
      <c r="F1" s="836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2:23" ht="10.5" customHeight="1" x14ac:dyDescent="0.2">
      <c r="B2" s="1016" t="s">
        <v>301</v>
      </c>
      <c r="C2" s="1019" t="s">
        <v>0</v>
      </c>
      <c r="D2" s="840" t="s">
        <v>51</v>
      </c>
      <c r="E2" s="843" t="s">
        <v>1361</v>
      </c>
      <c r="F2" s="912" t="s">
        <v>160</v>
      </c>
      <c r="G2" s="1010" t="s">
        <v>47</v>
      </c>
      <c r="H2" s="924" t="s">
        <v>510</v>
      </c>
      <c r="I2" s="1013" t="s">
        <v>161</v>
      </c>
      <c r="J2" s="921" t="s">
        <v>13</v>
      </c>
      <c r="K2" s="921" t="s">
        <v>7</v>
      </c>
      <c r="L2" s="921" t="s">
        <v>14</v>
      </c>
      <c r="M2" s="921" t="s">
        <v>969</v>
      </c>
      <c r="N2" s="852" t="s">
        <v>1333</v>
      </c>
      <c r="O2" s="852" t="s">
        <v>244</v>
      </c>
      <c r="P2" s="852" t="s">
        <v>245</v>
      </c>
      <c r="Q2" s="852" t="s">
        <v>246</v>
      </c>
      <c r="R2" s="1091" t="s">
        <v>268</v>
      </c>
      <c r="S2" s="1094" t="s">
        <v>55</v>
      </c>
      <c r="T2" s="921" t="s">
        <v>56</v>
      </c>
      <c r="U2" s="921" t="s">
        <v>57</v>
      </c>
      <c r="V2" s="921" t="s">
        <v>9</v>
      </c>
      <c r="W2" s="879" t="s">
        <v>10</v>
      </c>
    </row>
    <row r="3" spans="2:23" x14ac:dyDescent="0.2">
      <c r="B3" s="1017"/>
      <c r="C3" s="1020"/>
      <c r="D3" s="841"/>
      <c r="E3" s="844"/>
      <c r="F3" s="1022"/>
      <c r="G3" s="1011"/>
      <c r="H3" s="925"/>
      <c r="I3" s="1014"/>
      <c r="J3" s="922"/>
      <c r="K3" s="922"/>
      <c r="L3" s="922"/>
      <c r="M3" s="922"/>
      <c r="N3" s="853"/>
      <c r="O3" s="853"/>
      <c r="P3" s="853"/>
      <c r="Q3" s="853"/>
      <c r="R3" s="1092"/>
      <c r="S3" s="1095"/>
      <c r="T3" s="922"/>
      <c r="U3" s="922"/>
      <c r="V3" s="922"/>
      <c r="W3" s="880"/>
    </row>
    <row r="4" spans="2:23" ht="23.1" customHeight="1" thickBot="1" x14ac:dyDescent="0.25">
      <c r="B4" s="1018"/>
      <c r="C4" s="1021"/>
      <c r="D4" s="842"/>
      <c r="E4" s="845"/>
      <c r="F4" s="1023"/>
      <c r="G4" s="1012"/>
      <c r="H4" s="926"/>
      <c r="I4" s="1015"/>
      <c r="J4" s="923"/>
      <c r="K4" s="923"/>
      <c r="L4" s="923"/>
      <c r="M4" s="923"/>
      <c r="N4" s="854"/>
      <c r="O4" s="854"/>
      <c r="P4" s="854"/>
      <c r="Q4" s="854"/>
      <c r="R4" s="1093"/>
      <c r="S4" s="1096"/>
      <c r="T4" s="923"/>
      <c r="U4" s="923"/>
      <c r="V4" s="923"/>
      <c r="W4" s="881"/>
    </row>
    <row r="5" spans="2:23" ht="16.5" customHeight="1" x14ac:dyDescent="0.2">
      <c r="B5" s="591" t="s">
        <v>1009</v>
      </c>
      <c r="C5" s="194" t="s">
        <v>1004</v>
      </c>
      <c r="D5" s="195" t="s">
        <v>1007</v>
      </c>
      <c r="E5" s="196"/>
      <c r="F5" s="329">
        <v>0.999</v>
      </c>
      <c r="G5" s="849"/>
      <c r="H5" s="867" t="s">
        <v>1359</v>
      </c>
      <c r="I5" s="329">
        <f>F5*(1-$G$5)</f>
        <v>0.999</v>
      </c>
      <c r="J5" s="592">
        <f>I5*E5</f>
        <v>0</v>
      </c>
      <c r="K5" s="330">
        <f t="shared" ref="K5:K7" si="0">J5*12</f>
        <v>0</v>
      </c>
      <c r="L5" s="593">
        <f>K5*3.5</f>
        <v>0</v>
      </c>
      <c r="M5" s="594">
        <f>E5*F5*12*3.5</f>
        <v>0</v>
      </c>
      <c r="N5" s="202"/>
      <c r="O5" s="202"/>
      <c r="P5" s="203"/>
      <c r="Q5" s="203"/>
      <c r="R5" s="637"/>
      <c r="S5" s="595">
        <f>IFERROR(IF(AND(E5&gt;0,N5=""),"tempo di esecuzione mancante",E5/N5),0)</f>
        <v>0</v>
      </c>
      <c r="T5" s="596">
        <f>S5*12</f>
        <v>0</v>
      </c>
      <c r="U5" s="597">
        <f>T5*3.5</f>
        <v>0</v>
      </c>
      <c r="V5" s="598">
        <f>R5*T5</f>
        <v>0</v>
      </c>
      <c r="W5" s="599">
        <f>V5*3.5</f>
        <v>0</v>
      </c>
    </row>
    <row r="6" spans="2:23" ht="21" customHeight="1" x14ac:dyDescent="0.2">
      <c r="B6" s="600" t="s">
        <v>1010</v>
      </c>
      <c r="C6" s="210" t="s">
        <v>1005</v>
      </c>
      <c r="D6" s="211" t="s">
        <v>1007</v>
      </c>
      <c r="E6" s="212"/>
      <c r="F6" s="601">
        <v>1.798</v>
      </c>
      <c r="G6" s="850"/>
      <c r="H6" s="868"/>
      <c r="I6" s="332">
        <f t="shared" ref="I6:I7" si="1">F6*(1-$G$5)</f>
        <v>1.798</v>
      </c>
      <c r="J6" s="602">
        <f>I6*E6</f>
        <v>0</v>
      </c>
      <c r="K6" s="327">
        <f t="shared" si="0"/>
        <v>0</v>
      </c>
      <c r="L6" s="603">
        <f t="shared" ref="L6:L7" si="2">K6*3.5</f>
        <v>0</v>
      </c>
      <c r="M6" s="604">
        <f t="shared" ref="M6:M7" si="3">E6*F6*12*3.5</f>
        <v>0</v>
      </c>
      <c r="N6" s="218"/>
      <c r="O6" s="218"/>
      <c r="P6" s="219"/>
      <c r="Q6" s="219"/>
      <c r="R6" s="638"/>
      <c r="S6" s="605">
        <f t="shared" ref="S6:S7" si="4">IFERROR(IF(AND(E6&gt;0,N6=""),"tempo di esecuzione mancante",E6/N6),0)</f>
        <v>0</v>
      </c>
      <c r="T6" s="606">
        <f t="shared" ref="T6:T7" si="5">S6*12</f>
        <v>0</v>
      </c>
      <c r="U6" s="607">
        <f t="shared" ref="U6:U7" si="6">T6*3.5</f>
        <v>0</v>
      </c>
      <c r="V6" s="608">
        <f t="shared" ref="V6:V7" si="7">R6*T6</f>
        <v>0</v>
      </c>
      <c r="W6" s="609">
        <f t="shared" ref="W6:W7" si="8">V6*3.5</f>
        <v>0</v>
      </c>
    </row>
    <row r="7" spans="2:23" ht="21" customHeight="1" thickBot="1" x14ac:dyDescent="0.25">
      <c r="B7" s="610" t="s">
        <v>1011</v>
      </c>
      <c r="C7" s="226" t="s">
        <v>1006</v>
      </c>
      <c r="D7" s="227" t="s">
        <v>1008</v>
      </c>
      <c r="E7" s="228"/>
      <c r="F7" s="611">
        <v>0.2</v>
      </c>
      <c r="G7" s="851"/>
      <c r="H7" s="869"/>
      <c r="I7" s="334">
        <f t="shared" si="1"/>
        <v>0.2</v>
      </c>
      <c r="J7" s="612">
        <f>I7*E7</f>
        <v>0</v>
      </c>
      <c r="K7" s="335">
        <f t="shared" si="0"/>
        <v>0</v>
      </c>
      <c r="L7" s="613">
        <f t="shared" si="2"/>
        <v>0</v>
      </c>
      <c r="M7" s="614">
        <f t="shared" si="3"/>
        <v>0</v>
      </c>
      <c r="N7" s="234"/>
      <c r="O7" s="234"/>
      <c r="P7" s="235"/>
      <c r="Q7" s="235"/>
      <c r="R7" s="639"/>
      <c r="S7" s="615">
        <f t="shared" si="4"/>
        <v>0</v>
      </c>
      <c r="T7" s="616">
        <f t="shared" si="5"/>
        <v>0</v>
      </c>
      <c r="U7" s="617">
        <f t="shared" si="6"/>
        <v>0</v>
      </c>
      <c r="V7" s="608">
        <f t="shared" si="7"/>
        <v>0</v>
      </c>
      <c r="W7" s="609">
        <f t="shared" si="8"/>
        <v>0</v>
      </c>
    </row>
    <row r="8" spans="2:23" ht="21" customHeight="1" thickBot="1" x14ac:dyDescent="0.25">
      <c r="B8" s="338"/>
      <c r="C8" s="338"/>
      <c r="D8" s="338"/>
      <c r="E8" s="338"/>
      <c r="F8" s="338"/>
      <c r="G8" s="338"/>
      <c r="H8" s="338"/>
      <c r="I8" s="244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339"/>
      <c r="O8" s="339"/>
      <c r="P8" s="140"/>
      <c r="Q8" s="140"/>
      <c r="R8" s="140"/>
      <c r="S8" s="250">
        <f>SUM(S5:S7)</f>
        <v>0</v>
      </c>
      <c r="T8" s="251">
        <f>SUM(T5:T7)</f>
        <v>0</v>
      </c>
      <c r="U8" s="636">
        <f>SUM(U5:U7)</f>
        <v>0</v>
      </c>
      <c r="V8" s="640">
        <f>SUM(V5:V7)</f>
        <v>0</v>
      </c>
      <c r="W8" s="253">
        <f>SUM(W5:W7)</f>
        <v>0</v>
      </c>
    </row>
    <row r="9" spans="2:23" ht="10.8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15"/>
      <c r="N9" s="3"/>
      <c r="O9" s="3"/>
      <c r="P9" s="3"/>
      <c r="Q9" s="3"/>
      <c r="R9" s="4"/>
      <c r="S9" s="1097" t="s">
        <v>86</v>
      </c>
      <c r="T9" s="1098"/>
      <c r="U9" s="1098"/>
      <c r="V9" s="1099"/>
      <c r="W9" s="342">
        <f>IFERROR(W8/L8,0)</f>
        <v>0</v>
      </c>
    </row>
  </sheetData>
  <sheetProtection selectLockedCells="1"/>
  <mergeCells count="26">
    <mergeCell ref="E1:F1"/>
    <mergeCell ref="B2:B4"/>
    <mergeCell ref="C2:C4"/>
    <mergeCell ref="D2:D4"/>
    <mergeCell ref="E2:E4"/>
    <mergeCell ref="F2:F4"/>
    <mergeCell ref="W2:W4"/>
    <mergeCell ref="G5:G7"/>
    <mergeCell ref="H5:H7"/>
    <mergeCell ref="M2:M4"/>
    <mergeCell ref="O2:O4"/>
    <mergeCell ref="P2:P4"/>
    <mergeCell ref="Q2:Q4"/>
    <mergeCell ref="R2:R4"/>
    <mergeCell ref="S2:S4"/>
    <mergeCell ref="G2:G4"/>
    <mergeCell ref="H2:H4"/>
    <mergeCell ref="I2:I4"/>
    <mergeCell ref="J2:J4"/>
    <mergeCell ref="K2:K4"/>
    <mergeCell ref="L2:L4"/>
    <mergeCell ref="S9:V9"/>
    <mergeCell ref="N2:N4"/>
    <mergeCell ref="T2:T4"/>
    <mergeCell ref="U2:U4"/>
    <mergeCell ref="V2:V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H21"/>
  <sheetViews>
    <sheetView zoomScaleNormal="100" workbookViewId="0">
      <selection activeCell="H21" sqref="H21"/>
    </sheetView>
  </sheetViews>
  <sheetFormatPr defaultColWidth="9.21875" defaultRowHeight="13.8" x14ac:dyDescent="0.25"/>
  <cols>
    <col min="1" max="1" width="1.77734375" style="365" customWidth="1"/>
    <col min="2" max="2" width="17.77734375" style="365" bestFit="1" customWidth="1"/>
    <col min="3" max="3" width="52.88671875" style="365" customWidth="1"/>
    <col min="4" max="4" width="12" style="365" bestFit="1" customWidth="1"/>
    <col min="5" max="6" width="11.44140625" style="365" customWidth="1"/>
    <col min="7" max="7" width="14.33203125" style="365" customWidth="1"/>
    <col min="8" max="8" width="12.6640625" style="365" customWidth="1"/>
    <col min="9" max="9" width="12.21875" style="365" customWidth="1"/>
    <col min="10" max="16384" width="9.21875" style="365"/>
  </cols>
  <sheetData>
    <row r="1" spans="2:8" s="360" customFormat="1" ht="25.5" customHeight="1" thickBot="1" x14ac:dyDescent="0.35">
      <c r="B1" s="38" t="s">
        <v>157</v>
      </c>
      <c r="C1" s="359"/>
      <c r="D1" s="359"/>
      <c r="E1" s="359"/>
      <c r="F1" s="359"/>
      <c r="G1" s="359"/>
      <c r="H1" s="359"/>
    </row>
    <row r="2" spans="2:8" ht="51.6" thickBot="1" x14ac:dyDescent="0.3">
      <c r="B2" s="44" t="s">
        <v>301</v>
      </c>
      <c r="C2" s="46" t="s">
        <v>107</v>
      </c>
      <c r="D2" s="641" t="s">
        <v>333</v>
      </c>
      <c r="E2" s="464" t="s">
        <v>268</v>
      </c>
      <c r="F2" s="156" t="s">
        <v>244</v>
      </c>
      <c r="G2" s="56" t="s">
        <v>891</v>
      </c>
      <c r="H2" s="456" t="s">
        <v>10</v>
      </c>
    </row>
    <row r="3" spans="2:8" x14ac:dyDescent="0.25">
      <c r="B3" s="642" t="s">
        <v>464</v>
      </c>
      <c r="C3" s="643" t="s">
        <v>465</v>
      </c>
      <c r="D3" s="644"/>
      <c r="E3" s="645"/>
      <c r="F3" s="646"/>
      <c r="G3" s="647"/>
      <c r="H3" s="648">
        <f>G3*E3</f>
        <v>0</v>
      </c>
    </row>
    <row r="4" spans="2:8" ht="20.399999999999999" x14ac:dyDescent="0.25">
      <c r="B4" s="528" t="s">
        <v>435</v>
      </c>
      <c r="C4" s="649" t="s">
        <v>502</v>
      </c>
      <c r="D4" s="650"/>
      <c r="E4" s="651"/>
      <c r="F4" s="652"/>
      <c r="G4" s="653"/>
      <c r="H4" s="654">
        <f t="shared" ref="H4" si="0">G4*E4</f>
        <v>0</v>
      </c>
    </row>
    <row r="5" spans="2:8" x14ac:dyDescent="0.25">
      <c r="B5" s="528" t="s">
        <v>500</v>
      </c>
      <c r="C5" s="649" t="s">
        <v>501</v>
      </c>
      <c r="D5" s="650"/>
      <c r="E5" s="651"/>
      <c r="F5" s="652"/>
      <c r="G5" s="653"/>
      <c r="H5" s="654">
        <f t="shared" ref="H5" si="1">G5*E5</f>
        <v>0</v>
      </c>
    </row>
    <row r="6" spans="2:8" x14ac:dyDescent="0.25">
      <c r="B6" s="528" t="s">
        <v>326</v>
      </c>
      <c r="C6" s="649" t="s">
        <v>325</v>
      </c>
      <c r="D6" s="650"/>
      <c r="E6" s="651"/>
      <c r="F6" s="652"/>
      <c r="G6" s="653"/>
      <c r="H6" s="654">
        <f t="shared" ref="H6:H19" si="2">G6*E6</f>
        <v>0</v>
      </c>
    </row>
    <row r="7" spans="2:8" x14ac:dyDescent="0.25">
      <c r="B7" s="528" t="s">
        <v>743</v>
      </c>
      <c r="C7" s="649" t="s">
        <v>745</v>
      </c>
      <c r="D7" s="650"/>
      <c r="E7" s="651"/>
      <c r="F7" s="652"/>
      <c r="G7" s="653"/>
      <c r="H7" s="654">
        <f t="shared" ref="H7" si="3">G7*E7</f>
        <v>0</v>
      </c>
    </row>
    <row r="8" spans="2:8" x14ac:dyDescent="0.25">
      <c r="B8" s="528" t="s">
        <v>744</v>
      </c>
      <c r="C8" s="649" t="s">
        <v>746</v>
      </c>
      <c r="D8" s="650"/>
      <c r="E8" s="651"/>
      <c r="F8" s="652"/>
      <c r="G8" s="653"/>
      <c r="H8" s="654">
        <f t="shared" ref="H8" si="4">G8*E8</f>
        <v>0</v>
      </c>
    </row>
    <row r="9" spans="2:8" x14ac:dyDescent="0.25">
      <c r="B9" s="528" t="s">
        <v>272</v>
      </c>
      <c r="C9" s="649" t="s">
        <v>209</v>
      </c>
      <c r="D9" s="650"/>
      <c r="E9" s="651"/>
      <c r="F9" s="652"/>
      <c r="G9" s="653"/>
      <c r="H9" s="654">
        <f t="shared" si="2"/>
        <v>0</v>
      </c>
    </row>
    <row r="10" spans="2:8" x14ac:dyDescent="0.25">
      <c r="B10" s="528" t="s">
        <v>297</v>
      </c>
      <c r="C10" s="649" t="s">
        <v>162</v>
      </c>
      <c r="D10" s="650"/>
      <c r="E10" s="651"/>
      <c r="F10" s="652"/>
      <c r="G10" s="653"/>
      <c r="H10" s="654">
        <f t="shared" si="2"/>
        <v>0</v>
      </c>
    </row>
    <row r="11" spans="2:8" x14ac:dyDescent="0.25">
      <c r="B11" s="528" t="s">
        <v>994</v>
      </c>
      <c r="C11" s="649" t="s">
        <v>45</v>
      </c>
      <c r="D11" s="650"/>
      <c r="E11" s="651"/>
      <c r="F11" s="652"/>
      <c r="G11" s="653"/>
      <c r="H11" s="654">
        <f t="shared" si="2"/>
        <v>0</v>
      </c>
    </row>
    <row r="12" spans="2:8" ht="19.95" customHeight="1" x14ac:dyDescent="0.25">
      <c r="B12" s="528" t="s">
        <v>995</v>
      </c>
      <c r="C12" s="649" t="s">
        <v>166</v>
      </c>
      <c r="D12" s="650"/>
      <c r="E12" s="651"/>
      <c r="F12" s="652"/>
      <c r="G12" s="653"/>
      <c r="H12" s="654">
        <f t="shared" si="2"/>
        <v>0</v>
      </c>
    </row>
    <row r="13" spans="2:8" ht="22.95" customHeight="1" x14ac:dyDescent="0.25">
      <c r="B13" s="528" t="s">
        <v>996</v>
      </c>
      <c r="C13" s="649" t="s">
        <v>207</v>
      </c>
      <c r="D13" s="650"/>
      <c r="E13" s="651"/>
      <c r="F13" s="652"/>
      <c r="G13" s="653"/>
      <c r="H13" s="654">
        <f t="shared" si="2"/>
        <v>0</v>
      </c>
    </row>
    <row r="14" spans="2:8" x14ac:dyDescent="0.25">
      <c r="B14" s="528" t="s">
        <v>296</v>
      </c>
      <c r="C14" s="649" t="s">
        <v>154</v>
      </c>
      <c r="D14" s="650"/>
      <c r="E14" s="651"/>
      <c r="F14" s="652"/>
      <c r="G14" s="653"/>
      <c r="H14" s="654">
        <f t="shared" si="2"/>
        <v>0</v>
      </c>
    </row>
    <row r="15" spans="2:8" x14ac:dyDescent="0.25">
      <c r="B15" s="528" t="s">
        <v>997</v>
      </c>
      <c r="C15" s="649" t="s">
        <v>1002</v>
      </c>
      <c r="D15" s="650"/>
      <c r="E15" s="651"/>
      <c r="F15" s="652"/>
      <c r="G15" s="653"/>
      <c r="H15" s="654">
        <f t="shared" si="2"/>
        <v>0</v>
      </c>
    </row>
    <row r="16" spans="2:8" x14ac:dyDescent="0.25">
      <c r="B16" s="528" t="s">
        <v>998</v>
      </c>
      <c r="C16" s="649" t="s">
        <v>212</v>
      </c>
      <c r="D16" s="650"/>
      <c r="E16" s="651"/>
      <c r="F16" s="652"/>
      <c r="G16" s="653"/>
      <c r="H16" s="654">
        <f t="shared" si="2"/>
        <v>0</v>
      </c>
    </row>
    <row r="17" spans="2:8" ht="22.95" customHeight="1" x14ac:dyDescent="0.25">
      <c r="B17" s="528" t="s">
        <v>999</v>
      </c>
      <c r="C17" s="649" t="s">
        <v>213</v>
      </c>
      <c r="D17" s="650"/>
      <c r="E17" s="651"/>
      <c r="F17" s="652"/>
      <c r="G17" s="653"/>
      <c r="H17" s="654">
        <f t="shared" si="2"/>
        <v>0</v>
      </c>
    </row>
    <row r="18" spans="2:8" x14ac:dyDescent="0.25">
      <c r="B18" s="528" t="s">
        <v>1000</v>
      </c>
      <c r="C18" s="649" t="s">
        <v>261</v>
      </c>
      <c r="D18" s="650"/>
      <c r="E18" s="651"/>
      <c r="F18" s="652"/>
      <c r="G18" s="653"/>
      <c r="H18" s="654">
        <f t="shared" ref="H18" si="5">G18*E18</f>
        <v>0</v>
      </c>
    </row>
    <row r="19" spans="2:8" ht="14.4" thickBot="1" x14ac:dyDescent="0.3">
      <c r="B19" s="655" t="s">
        <v>1003</v>
      </c>
      <c r="C19" s="656" t="s">
        <v>1001</v>
      </c>
      <c r="D19" s="657"/>
      <c r="E19" s="658"/>
      <c r="F19" s="659"/>
      <c r="G19" s="660"/>
      <c r="H19" s="661">
        <f t="shared" si="2"/>
        <v>0</v>
      </c>
    </row>
    <row r="20" spans="2:8" ht="14.4" thickBot="1" x14ac:dyDescent="0.3">
      <c r="B20" s="511"/>
      <c r="C20" s="539"/>
      <c r="D20" s="664">
        <f>SUM(D3:D19)</f>
        <v>0</v>
      </c>
      <c r="E20" s="662"/>
      <c r="F20" s="1102"/>
      <c r="G20" s="1103"/>
      <c r="H20" s="664">
        <f>SUM(H3:H19)</f>
        <v>0</v>
      </c>
    </row>
    <row r="21" spans="2:8" ht="19.05" customHeight="1" thickBot="1" x14ac:dyDescent="0.3">
      <c r="B21" s="450"/>
      <c r="C21" s="450"/>
      <c r="D21" s="450"/>
      <c r="E21" s="364"/>
      <c r="F21" s="972" t="s">
        <v>86</v>
      </c>
      <c r="G21" s="973"/>
      <c r="H21" s="665">
        <f>IFERROR(H20/D20,0)</f>
        <v>0</v>
      </c>
    </row>
  </sheetData>
  <mergeCells count="2">
    <mergeCell ref="F20:G20"/>
    <mergeCell ref="F21:G2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7"/>
  <dimension ref="B1:D12"/>
  <sheetViews>
    <sheetView zoomScaleNormal="100" workbookViewId="0">
      <selection activeCell="D19" sqref="D19"/>
    </sheetView>
  </sheetViews>
  <sheetFormatPr defaultColWidth="9.21875" defaultRowHeight="13.8" x14ac:dyDescent="0.25"/>
  <cols>
    <col min="1" max="1" width="1.5546875" style="365" customWidth="1"/>
    <col min="2" max="2" width="6.77734375" style="365" customWidth="1"/>
    <col min="3" max="3" width="27.5546875" style="365" customWidth="1"/>
    <col min="4" max="4" width="15" style="365" customWidth="1"/>
    <col min="5" max="6" width="11.77734375" style="365" customWidth="1"/>
    <col min="7" max="7" width="10.77734375" style="365" customWidth="1"/>
    <col min="8" max="8" width="12.21875" style="365" customWidth="1"/>
    <col min="9" max="16384" width="9.21875" style="365"/>
  </cols>
  <sheetData>
    <row r="1" spans="2:4" ht="25.05" customHeight="1" thickBot="1" x14ac:dyDescent="0.3">
      <c r="B1" s="666" t="s">
        <v>83</v>
      </c>
      <c r="C1" s="455"/>
      <c r="D1" s="364"/>
    </row>
    <row r="2" spans="2:4" ht="31.2" thickBot="1" x14ac:dyDescent="0.3">
      <c r="B2" s="456" t="s">
        <v>6</v>
      </c>
      <c r="C2" s="457" t="s">
        <v>98</v>
      </c>
      <c r="D2" s="779" t="s">
        <v>1349</v>
      </c>
    </row>
    <row r="3" spans="2:4" ht="14.4" thickBot="1" x14ac:dyDescent="0.3">
      <c r="B3" s="667" t="s">
        <v>48</v>
      </c>
      <c r="C3" s="668" t="s">
        <v>49</v>
      </c>
      <c r="D3" s="669"/>
    </row>
    <row r="4" spans="2:4" ht="25.05" customHeight="1" thickBot="1" x14ac:dyDescent="0.3">
      <c r="B4" s="666" t="s">
        <v>93</v>
      </c>
      <c r="C4" s="455"/>
      <c r="D4" s="364"/>
    </row>
    <row r="5" spans="2:4" ht="31.2" thickBot="1" x14ac:dyDescent="0.3">
      <c r="B5" s="673" t="s">
        <v>6</v>
      </c>
      <c r="C5" s="456" t="s">
        <v>98</v>
      </c>
      <c r="D5" s="779" t="s">
        <v>1349</v>
      </c>
    </row>
    <row r="6" spans="2:4" ht="14.4" thickBot="1" x14ac:dyDescent="0.3">
      <c r="B6" s="670" t="s">
        <v>95</v>
      </c>
      <c r="C6" s="671" t="s">
        <v>93</v>
      </c>
      <c r="D6" s="672"/>
    </row>
    <row r="7" spans="2:4" ht="25.05" customHeight="1" thickBot="1" x14ac:dyDescent="0.3">
      <c r="B7" s="666" t="s">
        <v>96</v>
      </c>
      <c r="C7" s="455"/>
      <c r="D7" s="364"/>
    </row>
    <row r="8" spans="2:4" ht="31.2" thickBot="1" x14ac:dyDescent="0.3">
      <c r="B8" s="673" t="s">
        <v>6</v>
      </c>
      <c r="C8" s="456" t="s">
        <v>98</v>
      </c>
      <c r="D8" s="779" t="s">
        <v>1349</v>
      </c>
    </row>
    <row r="9" spans="2:4" ht="14.4" thickBot="1" x14ac:dyDescent="0.3">
      <c r="B9" s="670" t="s">
        <v>97</v>
      </c>
      <c r="C9" s="671" t="s">
        <v>96</v>
      </c>
      <c r="D9" s="669"/>
    </row>
    <row r="10" spans="2:4" ht="14.4" thickBot="1" x14ac:dyDescent="0.3">
      <c r="B10" s="666" t="s">
        <v>99</v>
      </c>
      <c r="C10" s="455"/>
      <c r="D10" s="364"/>
    </row>
    <row r="11" spans="2:4" ht="31.2" thickBot="1" x14ac:dyDescent="0.3">
      <c r="B11" s="456" t="s">
        <v>6</v>
      </c>
      <c r="C11" s="456" t="s">
        <v>98</v>
      </c>
      <c r="D11" s="779" t="s">
        <v>1349</v>
      </c>
    </row>
    <row r="12" spans="2:4" ht="14.4" thickBot="1" x14ac:dyDescent="0.3">
      <c r="B12" s="667" t="s">
        <v>100</v>
      </c>
      <c r="C12" s="671" t="s">
        <v>99</v>
      </c>
      <c r="D12" s="669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8B51-FA38-4EBF-A8E5-5BA518C126DD}">
  <dimension ref="B1:N47"/>
  <sheetViews>
    <sheetView zoomScaleNormal="100" workbookViewId="0">
      <selection activeCell="B33" sqref="B33"/>
    </sheetView>
  </sheetViews>
  <sheetFormatPr defaultColWidth="8.77734375" defaultRowHeight="13.8" x14ac:dyDescent="0.25"/>
  <cols>
    <col min="1" max="1" width="8.77734375" style="663"/>
    <col min="2" max="2" width="47.33203125" style="663" customWidth="1"/>
    <col min="3" max="5" width="12.6640625" style="663" customWidth="1"/>
    <col min="6" max="16384" width="8.77734375" style="663"/>
  </cols>
  <sheetData>
    <row r="1" spans="2:14" x14ac:dyDescent="0.25">
      <c r="B1" s="1106" t="s">
        <v>1017</v>
      </c>
      <c r="C1" s="1106"/>
      <c r="D1" s="1106"/>
      <c r="E1" s="1106"/>
    </row>
    <row r="2" spans="2:14" ht="14.55" customHeight="1" x14ac:dyDescent="0.25">
      <c r="B2" s="693"/>
      <c r="C2" s="692" t="s">
        <v>1018</v>
      </c>
      <c r="D2" s="692" t="s">
        <v>1019</v>
      </c>
      <c r="E2" s="692" t="s">
        <v>1020</v>
      </c>
      <c r="F2" s="674"/>
      <c r="G2" s="1105" t="s">
        <v>1081</v>
      </c>
      <c r="H2" s="1105"/>
      <c r="I2" s="1105"/>
      <c r="J2" s="1105"/>
      <c r="K2" s="1105"/>
      <c r="L2" s="1105"/>
      <c r="M2" s="1105"/>
      <c r="N2" s="1105"/>
    </row>
    <row r="3" spans="2:14" x14ac:dyDescent="0.25">
      <c r="B3" s="675" t="s">
        <v>1021</v>
      </c>
      <c r="C3" s="676"/>
      <c r="D3" s="676"/>
      <c r="E3" s="676"/>
      <c r="F3" s="674"/>
      <c r="G3" s="1105"/>
      <c r="H3" s="1105"/>
      <c r="I3" s="1105"/>
      <c r="J3" s="1105"/>
      <c r="K3" s="1105"/>
      <c r="L3" s="1105"/>
      <c r="M3" s="1105"/>
      <c r="N3" s="1105"/>
    </row>
    <row r="4" spans="2:14" x14ac:dyDescent="0.25">
      <c r="B4" s="675" t="s">
        <v>1022</v>
      </c>
      <c r="C4" s="676"/>
      <c r="D4" s="676"/>
      <c r="E4" s="676"/>
      <c r="F4" s="674"/>
      <c r="G4" s="1105"/>
      <c r="H4" s="1105"/>
      <c r="I4" s="1105"/>
      <c r="J4" s="1105"/>
      <c r="K4" s="1105"/>
      <c r="L4" s="1105"/>
      <c r="M4" s="1105"/>
      <c r="N4" s="1105"/>
    </row>
    <row r="5" spans="2:14" x14ac:dyDescent="0.25">
      <c r="B5" s="675" t="s">
        <v>1023</v>
      </c>
      <c r="C5" s="677"/>
      <c r="D5" s="677"/>
      <c r="E5" s="677"/>
      <c r="F5" s="674"/>
      <c r="G5" s="1105"/>
      <c r="H5" s="1105"/>
      <c r="I5" s="1105"/>
      <c r="J5" s="1105"/>
      <c r="K5" s="1105"/>
      <c r="L5" s="1105"/>
      <c r="M5" s="1105"/>
      <c r="N5" s="1105"/>
    </row>
    <row r="6" spans="2:14" ht="4.05" customHeight="1" x14ac:dyDescent="0.25">
      <c r="B6" s="678"/>
      <c r="C6" s="679"/>
      <c r="D6" s="679"/>
      <c r="E6" s="679"/>
      <c r="F6" s="674"/>
      <c r="G6" s="1105"/>
      <c r="H6" s="1105"/>
      <c r="I6" s="1105"/>
      <c r="J6" s="1105"/>
      <c r="K6" s="1105"/>
      <c r="L6" s="1105"/>
      <c r="M6" s="1105"/>
      <c r="N6" s="1105"/>
    </row>
    <row r="7" spans="2:14" ht="14.55" customHeight="1" x14ac:dyDescent="0.25">
      <c r="B7" s="1107" t="s">
        <v>1024</v>
      </c>
      <c r="C7" s="1107"/>
      <c r="D7" s="1107"/>
      <c r="E7" s="1107"/>
      <c r="F7" s="674"/>
      <c r="G7" s="1105"/>
      <c r="H7" s="1105"/>
      <c r="I7" s="1105"/>
      <c r="J7" s="1105"/>
      <c r="K7" s="1105"/>
      <c r="L7" s="1105"/>
      <c r="M7" s="1105"/>
      <c r="N7" s="1105"/>
    </row>
    <row r="8" spans="2:14" ht="14.55" customHeight="1" x14ac:dyDescent="0.25">
      <c r="B8" s="680" t="s">
        <v>1025</v>
      </c>
      <c r="C8" s="681"/>
      <c r="D8" s="681"/>
      <c r="E8" s="681"/>
      <c r="F8" s="674"/>
      <c r="G8" s="1105"/>
      <c r="H8" s="1105"/>
      <c r="I8" s="1105"/>
      <c r="J8" s="1105"/>
      <c r="K8" s="1105"/>
      <c r="L8" s="1105"/>
      <c r="M8" s="1105"/>
      <c r="N8" s="1105"/>
    </row>
    <row r="9" spans="2:14" ht="14.55" customHeight="1" x14ac:dyDescent="0.25">
      <c r="B9" s="680" t="s">
        <v>1026</v>
      </c>
      <c r="C9" s="681"/>
      <c r="D9" s="681"/>
      <c r="E9" s="681"/>
      <c r="F9" s="674"/>
      <c r="G9" s="1105"/>
      <c r="H9" s="1105"/>
      <c r="I9" s="1105"/>
      <c r="J9" s="1105"/>
      <c r="K9" s="1105"/>
      <c r="L9" s="1105"/>
      <c r="M9" s="1105"/>
      <c r="N9" s="1105"/>
    </row>
    <row r="10" spans="2:14" x14ac:dyDescent="0.25">
      <c r="B10" s="680" t="s">
        <v>1027</v>
      </c>
      <c r="C10" s="681"/>
      <c r="D10" s="681"/>
      <c r="E10" s="681"/>
      <c r="F10" s="674"/>
      <c r="G10" s="1105"/>
      <c r="H10" s="1105"/>
      <c r="I10" s="1105"/>
      <c r="J10" s="1105"/>
      <c r="K10" s="1105"/>
      <c r="L10" s="1105"/>
      <c r="M10" s="1105"/>
      <c r="N10" s="1105"/>
    </row>
    <row r="11" spans="2:14" x14ac:dyDescent="0.25">
      <c r="B11" s="680" t="s">
        <v>1028</v>
      </c>
      <c r="C11" s="681"/>
      <c r="D11" s="681"/>
      <c r="E11" s="681"/>
      <c r="F11" s="674"/>
      <c r="G11" s="1105"/>
      <c r="H11" s="1105"/>
      <c r="I11" s="1105"/>
      <c r="J11" s="1105"/>
      <c r="K11" s="1105"/>
      <c r="L11" s="1105"/>
      <c r="M11" s="1105"/>
      <c r="N11" s="1105"/>
    </row>
    <row r="12" spans="2:14" x14ac:dyDescent="0.25">
      <c r="B12" s="682" t="s">
        <v>1029</v>
      </c>
      <c r="C12" s="683">
        <f>SUM(C8:C11)</f>
        <v>0</v>
      </c>
      <c r="D12" s="683">
        <f>SUM(D8:D11)</f>
        <v>0</v>
      </c>
      <c r="E12" s="683">
        <f>SUM(E8:E11)</f>
        <v>0</v>
      </c>
      <c r="F12" s="674"/>
      <c r="G12" s="1105"/>
      <c r="H12" s="1105"/>
      <c r="I12" s="1105"/>
      <c r="J12" s="1105"/>
      <c r="K12" s="1105"/>
      <c r="L12" s="1105"/>
      <c r="M12" s="1105"/>
      <c r="N12" s="1105"/>
    </row>
    <row r="13" spans="2:14" x14ac:dyDescent="0.25">
      <c r="B13" s="1107" t="s">
        <v>1030</v>
      </c>
      <c r="C13" s="1107"/>
      <c r="D13" s="1107"/>
      <c r="E13" s="1107"/>
      <c r="F13" s="674"/>
      <c r="G13" s="1105"/>
      <c r="H13" s="1105"/>
      <c r="I13" s="1105"/>
      <c r="J13" s="1105"/>
      <c r="K13" s="1105"/>
      <c r="L13" s="1105"/>
      <c r="M13" s="1105"/>
      <c r="N13" s="1105"/>
    </row>
    <row r="14" spans="2:14" x14ac:dyDescent="0.25">
      <c r="B14" s="680" t="s">
        <v>1031</v>
      </c>
      <c r="C14" s="681"/>
      <c r="D14" s="681"/>
      <c r="E14" s="681"/>
      <c r="F14" s="674"/>
      <c r="G14" s="1105"/>
      <c r="H14" s="1105"/>
      <c r="I14" s="1105"/>
      <c r="J14" s="1105"/>
      <c r="K14" s="1105"/>
      <c r="L14" s="1105"/>
      <c r="M14" s="1105"/>
      <c r="N14" s="1105"/>
    </row>
    <row r="15" spans="2:14" x14ac:dyDescent="0.25">
      <c r="B15" s="680" t="s">
        <v>1032</v>
      </c>
      <c r="C15" s="681"/>
      <c r="D15" s="681"/>
      <c r="E15" s="681"/>
      <c r="F15" s="674"/>
      <c r="G15" s="1105"/>
      <c r="H15" s="1105"/>
      <c r="I15" s="1105"/>
      <c r="J15" s="1105"/>
      <c r="K15" s="1105"/>
      <c r="L15" s="1105"/>
      <c r="M15" s="1105"/>
      <c r="N15" s="1105"/>
    </row>
    <row r="16" spans="2:14" x14ac:dyDescent="0.25">
      <c r="B16" s="680" t="s">
        <v>1033</v>
      </c>
      <c r="C16" s="681"/>
      <c r="D16" s="681"/>
      <c r="E16" s="681"/>
      <c r="F16" s="674"/>
      <c r="G16" s="1105"/>
      <c r="H16" s="1105"/>
      <c r="I16" s="1105"/>
      <c r="J16" s="1105"/>
      <c r="K16" s="1105"/>
      <c r="L16" s="1105"/>
      <c r="M16" s="1105"/>
      <c r="N16" s="1105"/>
    </row>
    <row r="17" spans="2:14" x14ac:dyDescent="0.25">
      <c r="B17" s="682" t="s">
        <v>1034</v>
      </c>
      <c r="C17" s="683">
        <f>SUM(C14:C16)</f>
        <v>0</v>
      </c>
      <c r="D17" s="683">
        <f t="shared" ref="D17:E17" si="0">SUM(D14:D16)</f>
        <v>0</v>
      </c>
      <c r="E17" s="683">
        <f t="shared" si="0"/>
        <v>0</v>
      </c>
      <c r="F17" s="674"/>
      <c r="G17" s="1105"/>
      <c r="H17" s="1105"/>
      <c r="I17" s="1105"/>
      <c r="J17" s="1105"/>
      <c r="K17" s="1105"/>
      <c r="L17" s="1105"/>
      <c r="M17" s="1105"/>
      <c r="N17" s="1105"/>
    </row>
    <row r="18" spans="2:14" x14ac:dyDescent="0.25">
      <c r="B18" s="1107" t="s">
        <v>1035</v>
      </c>
      <c r="C18" s="1107"/>
      <c r="D18" s="1107"/>
      <c r="E18" s="1107"/>
      <c r="F18" s="674"/>
      <c r="G18" s="1105"/>
      <c r="H18" s="1105"/>
      <c r="I18" s="1105"/>
      <c r="J18" s="1105"/>
      <c r="K18" s="1105"/>
      <c r="L18" s="1105"/>
      <c r="M18" s="1105"/>
      <c r="N18" s="1105"/>
    </row>
    <row r="19" spans="2:14" x14ac:dyDescent="0.25">
      <c r="B19" s="680" t="s">
        <v>1036</v>
      </c>
      <c r="C19" s="681"/>
      <c r="D19" s="681"/>
      <c r="E19" s="681"/>
      <c r="F19" s="674"/>
    </row>
    <row r="20" spans="2:14" x14ac:dyDescent="0.25">
      <c r="B20" s="680" t="s">
        <v>1037</v>
      </c>
      <c r="C20" s="681"/>
      <c r="D20" s="681"/>
      <c r="E20" s="681"/>
      <c r="F20" s="674"/>
    </row>
    <row r="21" spans="2:14" x14ac:dyDescent="0.25">
      <c r="B21" s="682" t="s">
        <v>1038</v>
      </c>
      <c r="C21" s="683">
        <f>SUM(C19:C20)</f>
        <v>0</v>
      </c>
      <c r="D21" s="683">
        <f>SUM(D19:D20)</f>
        <v>0</v>
      </c>
      <c r="E21" s="683">
        <f>SUM(E19:E20)</f>
        <v>0</v>
      </c>
      <c r="F21" s="674"/>
    </row>
    <row r="22" spans="2:14" x14ac:dyDescent="0.25">
      <c r="B22" s="1107" t="s">
        <v>1039</v>
      </c>
      <c r="C22" s="1107"/>
      <c r="D22" s="1107"/>
      <c r="E22" s="1107"/>
      <c r="F22" s="674"/>
    </row>
    <row r="23" spans="2:14" x14ac:dyDescent="0.25">
      <c r="B23" s="680" t="s">
        <v>1040</v>
      </c>
      <c r="C23" s="681"/>
      <c r="D23" s="681"/>
      <c r="E23" s="681"/>
      <c r="F23" s="674"/>
    </row>
    <row r="24" spans="2:14" x14ac:dyDescent="0.25">
      <c r="B24" s="680" t="s">
        <v>1360</v>
      </c>
      <c r="C24" s="681"/>
      <c r="D24" s="681"/>
      <c r="E24" s="681"/>
      <c r="F24" s="674"/>
    </row>
    <row r="25" spans="2:14" x14ac:dyDescent="0.25">
      <c r="B25" s="680" t="s">
        <v>1042</v>
      </c>
      <c r="C25" s="681"/>
      <c r="D25" s="681"/>
      <c r="E25" s="681"/>
      <c r="F25" s="674"/>
    </row>
    <row r="26" spans="2:14" x14ac:dyDescent="0.25">
      <c r="B26" s="680" t="s">
        <v>1043</v>
      </c>
      <c r="C26" s="681"/>
      <c r="D26" s="681"/>
      <c r="E26" s="681"/>
      <c r="F26" s="674"/>
    </row>
    <row r="27" spans="2:14" x14ac:dyDescent="0.25">
      <c r="B27" s="680" t="s">
        <v>1044</v>
      </c>
      <c r="C27" s="681"/>
      <c r="D27" s="681"/>
      <c r="E27" s="681"/>
      <c r="F27" s="674"/>
    </row>
    <row r="28" spans="2:14" x14ac:dyDescent="0.25">
      <c r="B28" s="682" t="s">
        <v>1045</v>
      </c>
      <c r="C28" s="683">
        <f>SUM(C23:C27)</f>
        <v>0</v>
      </c>
      <c r="D28" s="683">
        <f>SUM(D23:D27)</f>
        <v>0</v>
      </c>
      <c r="E28" s="683">
        <f>SUM(E23:E27)</f>
        <v>0</v>
      </c>
      <c r="F28" s="674"/>
    </row>
    <row r="29" spans="2:14" ht="4.5" customHeight="1" x14ac:dyDescent="0.25">
      <c r="B29" s="678"/>
      <c r="C29" s="679"/>
      <c r="D29" s="679"/>
      <c r="E29" s="679"/>
      <c r="F29" s="674"/>
    </row>
    <row r="30" spans="2:14" x14ac:dyDescent="0.25">
      <c r="B30" s="684" t="s">
        <v>1046</v>
      </c>
      <c r="C30" s="683">
        <f>+C28+C21+C17+C12</f>
        <v>0</v>
      </c>
      <c r="D30" s="683">
        <f>+D28+D21+D17+D12</f>
        <v>0</v>
      </c>
      <c r="E30" s="683">
        <f>+E28+E21+E17+E12</f>
        <v>0</v>
      </c>
      <c r="F30" s="674"/>
    </row>
    <row r="31" spans="2:14" ht="26.4" x14ac:dyDescent="0.25">
      <c r="B31" s="685" t="s">
        <v>1332</v>
      </c>
      <c r="C31" s="686">
        <f>+(C30/C47)</f>
        <v>0</v>
      </c>
      <c r="D31" s="686">
        <f>+(D30/D47)</f>
        <v>0</v>
      </c>
      <c r="E31" s="686">
        <f>+(E30/E47)</f>
        <v>0</v>
      </c>
      <c r="F31" s="674"/>
    </row>
    <row r="32" spans="2:14" x14ac:dyDescent="0.25">
      <c r="B32" s="685" t="s">
        <v>1047</v>
      </c>
      <c r="C32" s="686">
        <f>+C31*0.039</f>
        <v>0</v>
      </c>
      <c r="D32" s="686">
        <f>+D31*0.039</f>
        <v>0</v>
      </c>
      <c r="E32" s="686">
        <f>+E31*0.039</f>
        <v>0</v>
      </c>
      <c r="F32" s="674"/>
    </row>
    <row r="33" spans="2:7" x14ac:dyDescent="0.25">
      <c r="B33" s="687" t="s">
        <v>1048</v>
      </c>
      <c r="C33" s="686">
        <f>+C32+C31</f>
        <v>0</v>
      </c>
      <c r="D33" s="686">
        <f>+D32+D31</f>
        <v>0</v>
      </c>
      <c r="E33" s="686">
        <f>+E32+E31</f>
        <v>0</v>
      </c>
      <c r="F33" s="674"/>
    </row>
    <row r="34" spans="2:7" x14ac:dyDescent="0.25">
      <c r="B34" s="674"/>
      <c r="C34" s="674"/>
      <c r="D34" s="674"/>
      <c r="E34" s="674"/>
      <c r="F34" s="674"/>
    </row>
    <row r="35" spans="2:7" x14ac:dyDescent="0.25">
      <c r="B35" s="1104" t="s">
        <v>1049</v>
      </c>
      <c r="C35" s="1104"/>
      <c r="D35" s="1104"/>
      <c r="E35" s="1104"/>
    </row>
    <row r="36" spans="2:7" x14ac:dyDescent="0.25">
      <c r="B36" s="682" t="s">
        <v>1050</v>
      </c>
      <c r="C36" s="688">
        <v>2088</v>
      </c>
      <c r="D36" s="688">
        <v>2088</v>
      </c>
      <c r="E36" s="688">
        <v>2088</v>
      </c>
      <c r="G36" s="663" t="s">
        <v>1051</v>
      </c>
    </row>
    <row r="37" spans="2:7" x14ac:dyDescent="0.25">
      <c r="B37" s="680" t="s">
        <v>1052</v>
      </c>
      <c r="C37" s="688"/>
      <c r="D37" s="688"/>
      <c r="E37" s="688"/>
      <c r="G37" s="663" t="s">
        <v>1053</v>
      </c>
    </row>
    <row r="38" spans="2:7" x14ac:dyDescent="0.25">
      <c r="B38" s="689" t="s">
        <v>1054</v>
      </c>
      <c r="C38" s="688">
        <v>176</v>
      </c>
      <c r="D38" s="688">
        <v>176</v>
      </c>
      <c r="E38" s="688">
        <v>176</v>
      </c>
    </row>
    <row r="39" spans="2:7" x14ac:dyDescent="0.25">
      <c r="B39" s="689" t="s">
        <v>1055</v>
      </c>
      <c r="C39" s="688">
        <v>96</v>
      </c>
      <c r="D39" s="688">
        <v>96</v>
      </c>
      <c r="E39" s="688">
        <v>96</v>
      </c>
    </row>
    <row r="40" spans="2:7" x14ac:dyDescent="0.25">
      <c r="B40" s="689" t="s">
        <v>1056</v>
      </c>
      <c r="C40" s="688">
        <v>32</v>
      </c>
      <c r="D40" s="688">
        <v>32</v>
      </c>
      <c r="E40" s="688">
        <v>32</v>
      </c>
    </row>
    <row r="41" spans="2:7" x14ac:dyDescent="0.25">
      <c r="B41" s="689" t="s">
        <v>1057</v>
      </c>
      <c r="C41" s="688">
        <v>40</v>
      </c>
      <c r="D41" s="688">
        <v>40</v>
      </c>
      <c r="E41" s="688">
        <v>40</v>
      </c>
    </row>
    <row r="42" spans="2:7" x14ac:dyDescent="0.25">
      <c r="B42" s="689" t="s">
        <v>1058</v>
      </c>
      <c r="C42" s="688">
        <v>10</v>
      </c>
      <c r="D42" s="688">
        <v>10</v>
      </c>
      <c r="E42" s="688">
        <v>10</v>
      </c>
    </row>
    <row r="43" spans="2:7" x14ac:dyDescent="0.25">
      <c r="B43" s="689" t="s">
        <v>1059</v>
      </c>
      <c r="C43" s="688">
        <v>9</v>
      </c>
      <c r="D43" s="688">
        <v>9</v>
      </c>
      <c r="E43" s="688">
        <v>9</v>
      </c>
    </row>
    <row r="44" spans="2:7" x14ac:dyDescent="0.25">
      <c r="B44" s="689" t="s">
        <v>1060</v>
      </c>
      <c r="C44" s="688">
        <v>136</v>
      </c>
      <c r="D44" s="688">
        <v>136</v>
      </c>
      <c r="E44" s="688">
        <v>136</v>
      </c>
    </row>
    <row r="45" spans="2:7" ht="26.4" x14ac:dyDescent="0.25">
      <c r="B45" s="689" t="s">
        <v>1061</v>
      </c>
      <c r="C45" s="688">
        <v>8</v>
      </c>
      <c r="D45" s="688">
        <v>8</v>
      </c>
      <c r="E45" s="688">
        <v>8</v>
      </c>
    </row>
    <row r="46" spans="2:7" x14ac:dyDescent="0.25">
      <c r="B46" s="682" t="s">
        <v>1062</v>
      </c>
      <c r="C46" s="690">
        <f>SUM(C38:C45)</f>
        <v>507</v>
      </c>
      <c r="D46" s="690">
        <f>SUM(D38:D45)</f>
        <v>507</v>
      </c>
      <c r="E46" s="690">
        <f>SUM(E38:E45)</f>
        <v>507</v>
      </c>
    </row>
    <row r="47" spans="2:7" x14ac:dyDescent="0.25">
      <c r="B47" s="691" t="s">
        <v>1063</v>
      </c>
      <c r="C47" s="690">
        <f>C36-C46</f>
        <v>1581</v>
      </c>
      <c r="D47" s="690">
        <f>D36-D46</f>
        <v>1581</v>
      </c>
      <c r="E47" s="690">
        <f>E36-E46</f>
        <v>1581</v>
      </c>
    </row>
  </sheetData>
  <mergeCells count="7">
    <mergeCell ref="B35:E35"/>
    <mergeCell ref="G2:N18"/>
    <mergeCell ref="B1:E1"/>
    <mergeCell ref="B7:E7"/>
    <mergeCell ref="B13:E13"/>
    <mergeCell ref="B18:E18"/>
    <mergeCell ref="B22:E2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FB37-56EA-4C7E-9B7F-8AE9E35D33B6}">
  <dimension ref="B1:N43"/>
  <sheetViews>
    <sheetView zoomScaleNormal="100" workbookViewId="0">
      <selection activeCell="I25" sqref="I25"/>
    </sheetView>
  </sheetViews>
  <sheetFormatPr defaultColWidth="8.77734375" defaultRowHeight="13.8" x14ac:dyDescent="0.25"/>
  <cols>
    <col min="1" max="1" width="8.77734375" style="663"/>
    <col min="2" max="2" width="47.33203125" style="663" customWidth="1"/>
    <col min="3" max="5" width="12.6640625" style="663" customWidth="1"/>
    <col min="6" max="16384" width="8.77734375" style="663"/>
  </cols>
  <sheetData>
    <row r="1" spans="2:14" x14ac:dyDescent="0.25">
      <c r="B1" s="1106" t="s">
        <v>1017</v>
      </c>
      <c r="C1" s="1106"/>
      <c r="D1" s="1106"/>
      <c r="E1" s="1106"/>
    </row>
    <row r="2" spans="2:14" ht="14.55" customHeight="1" x14ac:dyDescent="0.25">
      <c r="B2" s="693"/>
      <c r="C2" s="692" t="s">
        <v>1018</v>
      </c>
      <c r="D2" s="692" t="s">
        <v>1019</v>
      </c>
      <c r="E2" s="692" t="s">
        <v>1020</v>
      </c>
      <c r="F2" s="674"/>
      <c r="G2" s="1105" t="s">
        <v>1080</v>
      </c>
      <c r="H2" s="1105"/>
      <c r="I2" s="1105"/>
      <c r="J2" s="1105"/>
      <c r="K2" s="1105"/>
      <c r="L2" s="1105"/>
      <c r="M2" s="1105"/>
      <c r="N2" s="1105"/>
    </row>
    <row r="3" spans="2:14" x14ac:dyDescent="0.25">
      <c r="B3" s="675" t="s">
        <v>1021</v>
      </c>
      <c r="C3" s="676"/>
      <c r="D3" s="676"/>
      <c r="E3" s="676"/>
      <c r="F3" s="674"/>
      <c r="G3" s="1105"/>
      <c r="H3" s="1105"/>
      <c r="I3" s="1105"/>
      <c r="J3" s="1105"/>
      <c r="K3" s="1105"/>
      <c r="L3" s="1105"/>
      <c r="M3" s="1105"/>
      <c r="N3" s="1105"/>
    </row>
    <row r="4" spans="2:14" x14ac:dyDescent="0.25">
      <c r="B4" s="675" t="s">
        <v>1022</v>
      </c>
      <c r="C4" s="676"/>
      <c r="D4" s="676"/>
      <c r="E4" s="676"/>
      <c r="F4" s="674"/>
      <c r="G4" s="1105"/>
      <c r="H4" s="1105"/>
      <c r="I4" s="1105"/>
      <c r="J4" s="1105"/>
      <c r="K4" s="1105"/>
      <c r="L4" s="1105"/>
      <c r="M4" s="1105"/>
      <c r="N4" s="1105"/>
    </row>
    <row r="5" spans="2:14" x14ac:dyDescent="0.25">
      <c r="B5" s="675" t="s">
        <v>1023</v>
      </c>
      <c r="C5" s="677"/>
      <c r="D5" s="677"/>
      <c r="E5" s="677"/>
      <c r="F5" s="674"/>
      <c r="G5" s="1105"/>
      <c r="H5" s="1105"/>
      <c r="I5" s="1105"/>
      <c r="J5" s="1105"/>
      <c r="K5" s="1105"/>
      <c r="L5" s="1105"/>
      <c r="M5" s="1105"/>
      <c r="N5" s="1105"/>
    </row>
    <row r="6" spans="2:14" ht="4.05" customHeight="1" x14ac:dyDescent="0.25">
      <c r="B6" s="678"/>
      <c r="C6" s="679"/>
      <c r="D6" s="679"/>
      <c r="E6" s="679"/>
      <c r="F6" s="674"/>
      <c r="G6" s="1105"/>
      <c r="H6" s="1105"/>
      <c r="I6" s="1105"/>
      <c r="J6" s="1105"/>
      <c r="K6" s="1105"/>
      <c r="L6" s="1105"/>
      <c r="M6" s="1105"/>
      <c r="N6" s="1105"/>
    </row>
    <row r="7" spans="2:14" ht="14.55" customHeight="1" x14ac:dyDescent="0.25">
      <c r="B7" s="1107" t="s">
        <v>1024</v>
      </c>
      <c r="C7" s="1107"/>
      <c r="D7" s="1107"/>
      <c r="E7" s="1107"/>
      <c r="F7" s="674"/>
      <c r="G7" s="1105"/>
      <c r="H7" s="1105"/>
      <c r="I7" s="1105"/>
      <c r="J7" s="1105"/>
      <c r="K7" s="1105"/>
      <c r="L7" s="1105"/>
      <c r="M7" s="1105"/>
      <c r="N7" s="1105"/>
    </row>
    <row r="8" spans="2:14" ht="14.55" customHeight="1" x14ac:dyDescent="0.25">
      <c r="B8" s="680" t="s">
        <v>1025</v>
      </c>
      <c r="C8" s="681"/>
      <c r="D8" s="681"/>
      <c r="E8" s="681"/>
      <c r="F8" s="674"/>
      <c r="G8" s="1105"/>
      <c r="H8" s="1105"/>
      <c r="I8" s="1105"/>
      <c r="J8" s="1105"/>
      <c r="K8" s="1105"/>
      <c r="L8" s="1105"/>
      <c r="M8" s="1105"/>
      <c r="N8" s="1105"/>
    </row>
    <row r="9" spans="2:14" ht="14.55" customHeight="1" x14ac:dyDescent="0.25">
      <c r="B9" s="680" t="s">
        <v>1064</v>
      </c>
      <c r="C9" s="681"/>
      <c r="D9" s="681"/>
      <c r="E9" s="681"/>
      <c r="F9" s="674"/>
      <c r="G9" s="1105"/>
      <c r="H9" s="1105"/>
      <c r="I9" s="1105"/>
      <c r="J9" s="1105"/>
      <c r="K9" s="1105"/>
      <c r="L9" s="1105"/>
      <c r="M9" s="1105"/>
      <c r="N9" s="1105"/>
    </row>
    <row r="10" spans="2:14" x14ac:dyDescent="0.25">
      <c r="B10" s="680" t="s">
        <v>1065</v>
      </c>
      <c r="C10" s="681"/>
      <c r="D10" s="681"/>
      <c r="E10" s="681"/>
      <c r="F10" s="674"/>
      <c r="G10" s="1105"/>
      <c r="H10" s="1105"/>
      <c r="I10" s="1105"/>
      <c r="J10" s="1105"/>
      <c r="K10" s="1105"/>
      <c r="L10" s="1105"/>
      <c r="M10" s="1105"/>
      <c r="N10" s="1105"/>
    </row>
    <row r="11" spans="2:14" x14ac:dyDescent="0.25">
      <c r="B11" s="682" t="s">
        <v>1029</v>
      </c>
      <c r="C11" s="683">
        <f>SUM(C8:C10)</f>
        <v>0</v>
      </c>
      <c r="D11" s="683">
        <f>SUM(D8:D10)</f>
        <v>0</v>
      </c>
      <c r="E11" s="683">
        <f>SUM(E8:E10)</f>
        <v>0</v>
      </c>
      <c r="F11" s="674"/>
      <c r="G11" s="1105"/>
      <c r="H11" s="1105"/>
      <c r="I11" s="1105"/>
      <c r="J11" s="1105"/>
      <c r="K11" s="1105"/>
      <c r="L11" s="1105"/>
      <c r="M11" s="1105"/>
      <c r="N11" s="1105"/>
    </row>
    <row r="12" spans="2:14" x14ac:dyDescent="0.25">
      <c r="B12" s="1107" t="s">
        <v>1030</v>
      </c>
      <c r="C12" s="1107"/>
      <c r="D12" s="1107"/>
      <c r="E12" s="1107"/>
      <c r="F12" s="674"/>
      <c r="G12" s="1105"/>
      <c r="H12" s="1105"/>
      <c r="I12" s="1105"/>
      <c r="J12" s="1105"/>
      <c r="K12" s="1105"/>
      <c r="L12" s="1105"/>
      <c r="M12" s="1105"/>
      <c r="N12" s="1105"/>
    </row>
    <row r="13" spans="2:14" x14ac:dyDescent="0.25">
      <c r="B13" s="680" t="s">
        <v>1066</v>
      </c>
      <c r="C13" s="681"/>
      <c r="D13" s="681"/>
      <c r="E13" s="681"/>
      <c r="F13" s="674"/>
      <c r="G13" s="1105"/>
      <c r="H13" s="1105"/>
      <c r="I13" s="1105"/>
      <c r="J13" s="1105"/>
      <c r="K13" s="1105"/>
      <c r="L13" s="1105"/>
      <c r="M13" s="1105"/>
      <c r="N13" s="1105"/>
    </row>
    <row r="14" spans="2:14" x14ac:dyDescent="0.25">
      <c r="B14" s="680" t="s">
        <v>1032</v>
      </c>
      <c r="C14" s="681"/>
      <c r="D14" s="681"/>
      <c r="E14" s="681"/>
      <c r="F14" s="674"/>
      <c r="G14" s="1105"/>
      <c r="H14" s="1105"/>
      <c r="I14" s="1105"/>
      <c r="J14" s="1105"/>
      <c r="K14" s="1105"/>
      <c r="L14" s="1105"/>
      <c r="M14" s="1105"/>
      <c r="N14" s="1105"/>
    </row>
    <row r="15" spans="2:14" x14ac:dyDescent="0.25">
      <c r="B15" s="682" t="s">
        <v>1034</v>
      </c>
      <c r="C15" s="683">
        <f>SUM(C13:C14)</f>
        <v>0</v>
      </c>
      <c r="D15" s="683">
        <f>SUM(D13:D14)</f>
        <v>0</v>
      </c>
      <c r="E15" s="683">
        <f>SUM(E13:E14)</f>
        <v>0</v>
      </c>
      <c r="F15" s="674"/>
      <c r="G15" s="1105"/>
      <c r="H15" s="1105"/>
      <c r="I15" s="1105"/>
      <c r="J15" s="1105"/>
      <c r="K15" s="1105"/>
      <c r="L15" s="1105"/>
      <c r="M15" s="1105"/>
      <c r="N15" s="1105"/>
    </row>
    <row r="16" spans="2:14" x14ac:dyDescent="0.25">
      <c r="B16" s="1107" t="s">
        <v>1035</v>
      </c>
      <c r="C16" s="1107"/>
      <c r="D16" s="1107"/>
      <c r="E16" s="1107"/>
      <c r="F16" s="674"/>
      <c r="G16" s="1105"/>
      <c r="H16" s="1105"/>
      <c r="I16" s="1105"/>
      <c r="J16" s="1105"/>
      <c r="K16" s="1105"/>
      <c r="L16" s="1105"/>
      <c r="M16" s="1105"/>
      <c r="N16" s="1105"/>
    </row>
    <row r="17" spans="2:14" x14ac:dyDescent="0.25">
      <c r="B17" s="680" t="s">
        <v>1067</v>
      </c>
      <c r="C17" s="681"/>
      <c r="D17" s="681"/>
      <c r="E17" s="681"/>
      <c r="F17" s="674"/>
      <c r="G17" s="1105"/>
      <c r="H17" s="1105"/>
      <c r="I17" s="1105"/>
      <c r="J17" s="1105"/>
      <c r="K17" s="1105"/>
      <c r="L17" s="1105"/>
      <c r="M17" s="1105"/>
      <c r="N17" s="1105"/>
    </row>
    <row r="18" spans="2:14" x14ac:dyDescent="0.25">
      <c r="B18" s="680" t="s">
        <v>1068</v>
      </c>
      <c r="C18" s="681"/>
      <c r="D18" s="681"/>
      <c r="E18" s="681"/>
      <c r="F18" s="674"/>
      <c r="G18" s="1105"/>
      <c r="H18" s="1105"/>
      <c r="I18" s="1105"/>
      <c r="J18" s="1105"/>
      <c r="K18" s="1105"/>
      <c r="L18" s="1105"/>
      <c r="M18" s="1105"/>
      <c r="N18" s="1105"/>
    </row>
    <row r="19" spans="2:14" x14ac:dyDescent="0.25">
      <c r="B19" s="682" t="s">
        <v>1038</v>
      </c>
      <c r="C19" s="683">
        <f>SUM(C17:C18)</f>
        <v>0</v>
      </c>
      <c r="D19" s="683">
        <f>SUM(D17:D18)</f>
        <v>0</v>
      </c>
      <c r="E19" s="683">
        <f>SUM(E17:E18)</f>
        <v>0</v>
      </c>
      <c r="F19" s="674"/>
    </row>
    <row r="20" spans="2:14" x14ac:dyDescent="0.25">
      <c r="B20" s="1107" t="s">
        <v>1039</v>
      </c>
      <c r="C20" s="1107"/>
      <c r="D20" s="1107"/>
      <c r="E20" s="1107"/>
      <c r="F20" s="674"/>
    </row>
    <row r="21" spans="2:14" x14ac:dyDescent="0.25">
      <c r="B21" s="680" t="s">
        <v>1040</v>
      </c>
      <c r="C21" s="681"/>
      <c r="D21" s="681"/>
      <c r="E21" s="681"/>
      <c r="F21" s="674"/>
    </row>
    <row r="22" spans="2:14" x14ac:dyDescent="0.25">
      <c r="B22" s="680" t="s">
        <v>1041</v>
      </c>
      <c r="C22" s="681"/>
      <c r="D22" s="681"/>
      <c r="E22" s="681"/>
      <c r="F22" s="674"/>
    </row>
    <row r="23" spans="2:14" x14ac:dyDescent="0.25">
      <c r="B23" s="680" t="s">
        <v>1069</v>
      </c>
      <c r="C23" s="681"/>
      <c r="D23" s="681"/>
      <c r="E23" s="681"/>
      <c r="F23" s="674"/>
    </row>
    <row r="24" spans="2:14" x14ac:dyDescent="0.25">
      <c r="B24" s="680" t="s">
        <v>1070</v>
      </c>
      <c r="C24" s="681"/>
      <c r="D24" s="681"/>
      <c r="E24" s="681"/>
      <c r="F24" s="674"/>
    </row>
    <row r="25" spans="2:14" ht="26.4" x14ac:dyDescent="0.25">
      <c r="B25" s="680" t="s">
        <v>1071</v>
      </c>
      <c r="C25" s="681"/>
      <c r="D25" s="681"/>
      <c r="E25" s="681"/>
      <c r="F25" s="674"/>
    </row>
    <row r="26" spans="2:14" x14ac:dyDescent="0.25">
      <c r="B26" s="680" t="s">
        <v>1072</v>
      </c>
      <c r="C26" s="681"/>
      <c r="D26" s="681"/>
      <c r="E26" s="681"/>
      <c r="F26" s="674"/>
    </row>
    <row r="27" spans="2:14" x14ac:dyDescent="0.25">
      <c r="B27" s="682" t="s">
        <v>1045</v>
      </c>
      <c r="C27" s="683">
        <f>SUM(C21:C26)</f>
        <v>0</v>
      </c>
      <c r="D27" s="683">
        <f>SUM(D21:D26)</f>
        <v>0</v>
      </c>
      <c r="E27" s="683">
        <f>SUM(E21:E26)</f>
        <v>0</v>
      </c>
      <c r="F27" s="674"/>
    </row>
    <row r="28" spans="2:14" ht="4.5" customHeight="1" x14ac:dyDescent="0.25">
      <c r="B28" s="678"/>
      <c r="C28" s="679"/>
      <c r="D28" s="679"/>
      <c r="E28" s="679"/>
      <c r="F28" s="674"/>
    </row>
    <row r="29" spans="2:14" x14ac:dyDescent="0.25">
      <c r="B29" s="684" t="s">
        <v>1073</v>
      </c>
      <c r="C29" s="683">
        <f>+C27+C19+C15+C11</f>
        <v>0</v>
      </c>
      <c r="D29" s="683">
        <f>+D27+D19+D15+D11</f>
        <v>0</v>
      </c>
      <c r="E29" s="683">
        <f>+E27+E19+E15+E11</f>
        <v>0</v>
      </c>
      <c r="F29" s="674"/>
    </row>
    <row r="30" spans="2:14" ht="26.4" x14ac:dyDescent="0.25">
      <c r="B30" s="685" t="s">
        <v>1332</v>
      </c>
      <c r="C30" s="686">
        <f>+(C29/C43)</f>
        <v>0</v>
      </c>
      <c r="D30" s="686">
        <f>+(D29/D43)</f>
        <v>0</v>
      </c>
      <c r="E30" s="686">
        <f>+(E29/E43)</f>
        <v>0</v>
      </c>
      <c r="F30" s="674"/>
    </row>
    <row r="31" spans="2:14" x14ac:dyDescent="0.25">
      <c r="B31" s="674"/>
      <c r="C31" s="674"/>
      <c r="D31" s="674"/>
      <c r="E31" s="674"/>
      <c r="F31" s="674"/>
    </row>
    <row r="32" spans="2:14" x14ac:dyDescent="0.25">
      <c r="B32" s="1104" t="s">
        <v>1049</v>
      </c>
      <c r="C32" s="1104"/>
      <c r="D32" s="1104"/>
      <c r="E32" s="1104"/>
    </row>
    <row r="33" spans="2:5" x14ac:dyDescent="0.25">
      <c r="B33" s="682" t="s">
        <v>1050</v>
      </c>
      <c r="C33" s="688">
        <v>2088</v>
      </c>
      <c r="D33" s="688">
        <v>2088</v>
      </c>
      <c r="E33" s="688">
        <v>2088</v>
      </c>
    </row>
    <row r="34" spans="2:5" x14ac:dyDescent="0.25">
      <c r="B34" s="680" t="s">
        <v>1052</v>
      </c>
      <c r="C34" s="688"/>
      <c r="D34" s="688"/>
      <c r="E34" s="688"/>
    </row>
    <row r="35" spans="2:5" x14ac:dyDescent="0.25">
      <c r="B35" s="689" t="s">
        <v>1074</v>
      </c>
      <c r="C35" s="688">
        <v>160</v>
      </c>
      <c r="D35" s="688">
        <v>160</v>
      </c>
      <c r="E35" s="688">
        <v>160</v>
      </c>
    </row>
    <row r="36" spans="2:5" x14ac:dyDescent="0.25">
      <c r="B36" s="689" t="s">
        <v>1075</v>
      </c>
      <c r="C36" s="688">
        <v>80</v>
      </c>
      <c r="D36" s="688">
        <v>80</v>
      </c>
      <c r="E36" s="688">
        <v>80</v>
      </c>
    </row>
    <row r="37" spans="2:5" x14ac:dyDescent="0.25">
      <c r="B37" s="689" t="s">
        <v>1076</v>
      </c>
      <c r="C37" s="688">
        <v>104</v>
      </c>
      <c r="D37" s="688">
        <v>104</v>
      </c>
      <c r="E37" s="688">
        <v>104</v>
      </c>
    </row>
    <row r="38" spans="2:5" x14ac:dyDescent="0.25">
      <c r="B38" s="689" t="s">
        <v>1077</v>
      </c>
      <c r="C38" s="688">
        <v>25</v>
      </c>
      <c r="D38" s="688">
        <v>25</v>
      </c>
      <c r="E38" s="688">
        <v>25</v>
      </c>
    </row>
    <row r="39" spans="2:5" x14ac:dyDescent="0.25">
      <c r="B39" s="689" t="s">
        <v>1078</v>
      </c>
      <c r="C39" s="688">
        <v>103</v>
      </c>
      <c r="D39" s="688">
        <v>103</v>
      </c>
      <c r="E39" s="688">
        <v>103</v>
      </c>
    </row>
    <row r="40" spans="2:5" x14ac:dyDescent="0.25">
      <c r="B40" s="689" t="s">
        <v>1079</v>
      </c>
      <c r="C40" s="688">
        <v>8</v>
      </c>
      <c r="D40" s="688">
        <v>8</v>
      </c>
      <c r="E40" s="688">
        <v>8</v>
      </c>
    </row>
    <row r="41" spans="2:5" ht="26.4" x14ac:dyDescent="0.25">
      <c r="B41" s="689" t="s">
        <v>1061</v>
      </c>
      <c r="C41" s="688">
        <v>8</v>
      </c>
      <c r="D41" s="688">
        <v>8</v>
      </c>
      <c r="E41" s="688">
        <v>8</v>
      </c>
    </row>
    <row r="42" spans="2:5" x14ac:dyDescent="0.25">
      <c r="B42" s="682" t="s">
        <v>1062</v>
      </c>
      <c r="C42" s="690">
        <f>SUM(C35:C41)</f>
        <v>488</v>
      </c>
      <c r="D42" s="690">
        <f>SUM(D35:D41)</f>
        <v>488</v>
      </c>
      <c r="E42" s="690">
        <f>SUM(E35:E41)</f>
        <v>488</v>
      </c>
    </row>
    <row r="43" spans="2:5" x14ac:dyDescent="0.25">
      <c r="B43" s="691" t="s">
        <v>1063</v>
      </c>
      <c r="C43" s="690">
        <f>C33-C42</f>
        <v>1600</v>
      </c>
      <c r="D43" s="690">
        <f>D33-D42</f>
        <v>1600</v>
      </c>
      <c r="E43" s="690">
        <f>E33-E42</f>
        <v>1600</v>
      </c>
    </row>
  </sheetData>
  <mergeCells count="7">
    <mergeCell ref="B32:E32"/>
    <mergeCell ref="G2:N18"/>
    <mergeCell ref="B1:E1"/>
    <mergeCell ref="B7:E7"/>
    <mergeCell ref="B12:E12"/>
    <mergeCell ref="B16:E16"/>
    <mergeCell ref="B20:E20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16"/>
  <dimension ref="A2:Y51"/>
  <sheetViews>
    <sheetView showGridLines="0" zoomScale="110" zoomScaleNormal="110" workbookViewId="0">
      <selection activeCell="J40" sqref="J40"/>
    </sheetView>
  </sheetViews>
  <sheetFormatPr defaultColWidth="9.21875" defaultRowHeight="10.199999999999999" x14ac:dyDescent="0.2"/>
  <cols>
    <col min="1" max="1" width="11.21875" style="23" customWidth="1"/>
    <col min="2" max="2" width="27.109375" style="23" customWidth="1"/>
    <col min="3" max="3" width="27.77734375" style="23" bestFit="1" customWidth="1"/>
    <col min="4" max="4" width="18.44140625" style="23" customWidth="1"/>
    <col min="5" max="5" width="17.21875" style="23" customWidth="1"/>
    <col min="6" max="6" width="12.77734375" style="23" bestFit="1" customWidth="1"/>
    <col min="7" max="7" width="7.21875" style="23" customWidth="1"/>
    <col min="8" max="8" width="10.77734375" style="23" customWidth="1"/>
    <col min="9" max="9" width="1" style="761" customWidth="1"/>
    <col min="10" max="10" width="14.5546875" style="23" bestFit="1" customWidth="1"/>
    <col min="11" max="16" width="13.77734375" style="23" customWidth="1"/>
    <col min="17" max="17" width="19.77734375" style="23" customWidth="1"/>
    <col min="18" max="22" width="13.77734375" style="23" customWidth="1"/>
    <col min="23" max="23" width="9.21875" style="23"/>
    <col min="24" max="25" width="0" style="23" hidden="1" customWidth="1"/>
    <col min="26" max="16384" width="9.21875" style="23"/>
  </cols>
  <sheetData>
    <row r="2" spans="1:25" ht="13.8" thickBot="1" x14ac:dyDescent="0.25">
      <c r="A2" s="695" t="s">
        <v>85</v>
      </c>
      <c r="B2" s="696">
        <f>'Istruzioni per la compilazione'!B2</f>
        <v>0</v>
      </c>
      <c r="C2" s="16"/>
      <c r="D2" s="16"/>
      <c r="E2" s="16"/>
      <c r="F2" s="16"/>
      <c r="G2" s="16"/>
      <c r="H2" s="16"/>
      <c r="I2" s="694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3"/>
      <c r="X2" s="3"/>
      <c r="Y2" s="3"/>
    </row>
    <row r="3" spans="1:25" s="702" customFormat="1" ht="15" customHeight="1" thickBot="1" x14ac:dyDescent="0.3">
      <c r="A3" s="697"/>
      <c r="B3" s="1150" t="s">
        <v>248</v>
      </c>
      <c r="C3" s="1151"/>
      <c r="D3" s="1151"/>
      <c r="E3" s="1151"/>
      <c r="F3" s="1140" t="s">
        <v>991</v>
      </c>
      <c r="G3" s="1141"/>
      <c r="H3" s="1142"/>
      <c r="I3" s="698"/>
      <c r="J3" s="783" t="s">
        <v>247</v>
      </c>
      <c r="K3" s="784"/>
      <c r="L3" s="784"/>
      <c r="M3" s="784"/>
      <c r="N3" s="784"/>
      <c r="O3" s="784"/>
      <c r="P3" s="784"/>
      <c r="Q3" s="784"/>
      <c r="R3" s="784"/>
      <c r="S3" s="784"/>
      <c r="T3" s="784"/>
      <c r="U3" s="784"/>
      <c r="V3" s="785"/>
      <c r="W3" s="699"/>
      <c r="X3" s="700"/>
      <c r="Y3" s="700"/>
    </row>
    <row r="4" spans="1:25" ht="49.05" customHeight="1" thickBot="1" x14ac:dyDescent="0.25">
      <c r="A4" s="3"/>
      <c r="B4" s="249" t="s">
        <v>34</v>
      </c>
      <c r="C4" s="762" t="s">
        <v>35</v>
      </c>
      <c r="D4" s="763" t="s">
        <v>36</v>
      </c>
      <c r="E4" s="248" t="s">
        <v>1357</v>
      </c>
      <c r="F4" s="786" t="s">
        <v>969</v>
      </c>
      <c r="G4" s="786" t="s">
        <v>972</v>
      </c>
      <c r="H4" s="786" t="s">
        <v>971</v>
      </c>
      <c r="I4" s="703"/>
      <c r="J4" s="704" t="s">
        <v>41</v>
      </c>
      <c r="K4" s="704" t="s">
        <v>37</v>
      </c>
      <c r="L4" s="705" t="s">
        <v>222</v>
      </c>
      <c r="M4" s="704" t="s">
        <v>38</v>
      </c>
      <c r="N4" s="704" t="s">
        <v>90</v>
      </c>
      <c r="O4" s="704" t="s">
        <v>42</v>
      </c>
      <c r="P4" s="705" t="s">
        <v>39</v>
      </c>
      <c r="Q4" s="704" t="s">
        <v>40</v>
      </c>
      <c r="R4" s="705" t="s">
        <v>72</v>
      </c>
      <c r="S4" s="705" t="s">
        <v>73</v>
      </c>
      <c r="T4" s="704" t="s">
        <v>91</v>
      </c>
      <c r="U4" s="704" t="s">
        <v>91</v>
      </c>
      <c r="V4" s="706" t="s">
        <v>91</v>
      </c>
      <c r="W4" s="243"/>
      <c r="X4" s="707" t="s">
        <v>219</v>
      </c>
      <c r="Y4" s="707" t="s">
        <v>220</v>
      </c>
    </row>
    <row r="5" spans="1:25" x14ac:dyDescent="0.2">
      <c r="A5" s="5"/>
      <c r="B5" s="1128" t="s">
        <v>439</v>
      </c>
      <c r="C5" s="708" t="s">
        <v>156</v>
      </c>
      <c r="D5" s="709">
        <f>ELT_ORD!M19</f>
        <v>0</v>
      </c>
      <c r="E5" s="1114"/>
      <c r="F5" s="709">
        <f>ELT_ORD!N19</f>
        <v>0</v>
      </c>
      <c r="G5" s="1120">
        <f>IFERROR(SUM(F5:F6)/$F$45,0)</f>
        <v>0</v>
      </c>
      <c r="H5" s="1143" t="s">
        <v>1351</v>
      </c>
      <c r="I5" s="710"/>
      <c r="J5" s="711">
        <f>ELT_ORD!X19</f>
        <v>0</v>
      </c>
      <c r="K5" s="1114"/>
      <c r="L5" s="712"/>
      <c r="M5" s="712"/>
      <c r="N5" s="1117"/>
      <c r="O5" s="1111"/>
      <c r="P5" s="1111"/>
      <c r="Q5" s="712"/>
      <c r="R5" s="1114"/>
      <c r="S5" s="1108">
        <f>0.015*D48</f>
        <v>0</v>
      </c>
      <c r="T5" s="712"/>
      <c r="U5" s="712"/>
      <c r="V5" s="712"/>
      <c r="W5" s="4"/>
      <c r="X5" s="713">
        <v>1</v>
      </c>
      <c r="Y5" s="714">
        <v>12600000</v>
      </c>
    </row>
    <row r="6" spans="1:25" ht="15" customHeight="1" thickBot="1" x14ac:dyDescent="0.25">
      <c r="A6" s="5"/>
      <c r="B6" s="1129"/>
      <c r="C6" s="715" t="s">
        <v>157</v>
      </c>
      <c r="D6" s="716">
        <f>FM_STR!D3</f>
        <v>0</v>
      </c>
      <c r="E6" s="1115"/>
      <c r="F6" s="716">
        <f>IFERROR(D6/D5*F5,0)</f>
        <v>0</v>
      </c>
      <c r="G6" s="1121"/>
      <c r="H6" s="1144"/>
      <c r="I6" s="710"/>
      <c r="J6" s="717">
        <f>FM_STR!H3</f>
        <v>0</v>
      </c>
      <c r="K6" s="1115"/>
      <c r="L6" s="719"/>
      <c r="M6" s="719"/>
      <c r="N6" s="1118"/>
      <c r="O6" s="1112"/>
      <c r="P6" s="1112"/>
      <c r="Q6" s="719"/>
      <c r="R6" s="1115"/>
      <c r="S6" s="1109"/>
      <c r="T6" s="719"/>
      <c r="U6" s="719"/>
      <c r="V6" s="719"/>
      <c r="W6" s="4"/>
      <c r="X6" s="713">
        <v>2</v>
      </c>
      <c r="Y6" s="714">
        <v>10000000</v>
      </c>
    </row>
    <row r="7" spans="1:25" ht="13.95" customHeight="1" x14ac:dyDescent="0.2">
      <c r="A7" s="5"/>
      <c r="B7" s="1128" t="s">
        <v>434</v>
      </c>
      <c r="C7" s="708" t="s">
        <v>156</v>
      </c>
      <c r="D7" s="709">
        <f>CLI_ORD!M31</f>
        <v>0</v>
      </c>
      <c r="E7" s="1115"/>
      <c r="F7" s="709">
        <f>CLI_ORD!N31</f>
        <v>0</v>
      </c>
      <c r="G7" s="1120">
        <f>IFERROR(SUM(F7:F8)/$F$45,0)</f>
        <v>0</v>
      </c>
      <c r="H7" s="1143" t="s">
        <v>1352</v>
      </c>
      <c r="I7" s="710"/>
      <c r="J7" s="711">
        <f>CLI_ORD!X31</f>
        <v>0</v>
      </c>
      <c r="K7" s="1115"/>
      <c r="L7" s="712"/>
      <c r="M7" s="712"/>
      <c r="N7" s="1118"/>
      <c r="O7" s="1112"/>
      <c r="P7" s="1112"/>
      <c r="Q7" s="712"/>
      <c r="R7" s="1115"/>
      <c r="S7" s="1109"/>
      <c r="T7" s="712"/>
      <c r="U7" s="712"/>
      <c r="V7" s="712"/>
      <c r="W7" s="4"/>
      <c r="X7" s="713">
        <v>1</v>
      </c>
      <c r="Y7" s="714">
        <v>12600000</v>
      </c>
    </row>
    <row r="8" spans="1:25" ht="13.95" customHeight="1" thickBot="1" x14ac:dyDescent="0.25">
      <c r="A8" s="5"/>
      <c r="B8" s="1129"/>
      <c r="C8" s="715" t="s">
        <v>157</v>
      </c>
      <c r="D8" s="716">
        <f>FM_STR!D4</f>
        <v>0</v>
      </c>
      <c r="E8" s="1115"/>
      <c r="F8" s="716">
        <f>IFERROR(D8/D7*F7,0)</f>
        <v>0</v>
      </c>
      <c r="G8" s="1121"/>
      <c r="H8" s="1144"/>
      <c r="I8" s="710"/>
      <c r="J8" s="717">
        <f>FM_STR!H4</f>
        <v>0</v>
      </c>
      <c r="K8" s="1115"/>
      <c r="L8" s="719"/>
      <c r="M8" s="719"/>
      <c r="N8" s="1118"/>
      <c r="O8" s="1112"/>
      <c r="P8" s="1112"/>
      <c r="Q8" s="719"/>
      <c r="R8" s="1115"/>
      <c r="S8" s="1109"/>
      <c r="T8" s="719"/>
      <c r="U8" s="719"/>
      <c r="V8" s="719"/>
      <c r="W8" s="4"/>
      <c r="X8" s="713">
        <v>2</v>
      </c>
      <c r="Y8" s="714">
        <v>10000000</v>
      </c>
    </row>
    <row r="9" spans="1:25" ht="14.55" customHeight="1" x14ac:dyDescent="0.2">
      <c r="A9" s="5"/>
      <c r="B9" s="1128" t="s">
        <v>497</v>
      </c>
      <c r="C9" s="708" t="s">
        <v>156</v>
      </c>
      <c r="D9" s="709">
        <f>IDR_ORD!M11</f>
        <v>0</v>
      </c>
      <c r="E9" s="1115"/>
      <c r="F9" s="709">
        <f>IDR_ORD!N11</f>
        <v>0</v>
      </c>
      <c r="G9" s="1120">
        <f>IFERROR(SUM(F9:F10)/$F$45,0)</f>
        <v>0</v>
      </c>
      <c r="H9" s="1143" t="s">
        <v>1353</v>
      </c>
      <c r="I9" s="710"/>
      <c r="J9" s="711">
        <f>IDR_ORD!X11</f>
        <v>0</v>
      </c>
      <c r="K9" s="1115"/>
      <c r="L9" s="712"/>
      <c r="M9" s="712"/>
      <c r="N9" s="1118"/>
      <c r="O9" s="1112"/>
      <c r="P9" s="1112"/>
      <c r="Q9" s="712"/>
      <c r="R9" s="1115"/>
      <c r="S9" s="1109"/>
      <c r="T9" s="712"/>
      <c r="U9" s="712"/>
      <c r="V9" s="712"/>
      <c r="W9" s="4"/>
      <c r="X9" s="713">
        <v>1</v>
      </c>
      <c r="Y9" s="714">
        <v>12600000</v>
      </c>
    </row>
    <row r="10" spans="1:25" ht="15" customHeight="1" thickBot="1" x14ac:dyDescent="0.25">
      <c r="A10" s="5"/>
      <c r="B10" s="1129"/>
      <c r="C10" s="715" t="s">
        <v>157</v>
      </c>
      <c r="D10" s="716">
        <f>FM_STR!D5</f>
        <v>0</v>
      </c>
      <c r="E10" s="1115"/>
      <c r="F10" s="716">
        <f>IFERROR(D10/D9*F9,0)</f>
        <v>0</v>
      </c>
      <c r="G10" s="1121"/>
      <c r="H10" s="1144"/>
      <c r="I10" s="710"/>
      <c r="J10" s="717">
        <f>FM_STR!H6</f>
        <v>0</v>
      </c>
      <c r="K10" s="1115"/>
      <c r="L10" s="719"/>
      <c r="M10" s="719"/>
      <c r="N10" s="1118"/>
      <c r="O10" s="1112"/>
      <c r="P10" s="1112"/>
      <c r="Q10" s="719"/>
      <c r="R10" s="1115"/>
      <c r="S10" s="1109"/>
      <c r="T10" s="719"/>
      <c r="U10" s="719"/>
      <c r="V10" s="719"/>
      <c r="W10" s="4"/>
      <c r="X10" s="713">
        <v>2</v>
      </c>
      <c r="Y10" s="714">
        <v>10000000</v>
      </c>
    </row>
    <row r="11" spans="1:25" ht="14.55" customHeight="1" x14ac:dyDescent="0.2">
      <c r="A11" s="5"/>
      <c r="B11" s="1128" t="s">
        <v>299</v>
      </c>
      <c r="C11" s="708" t="s">
        <v>156</v>
      </c>
      <c r="D11" s="709">
        <f>ELV_ORD!N15</f>
        <v>0</v>
      </c>
      <c r="E11" s="1115"/>
      <c r="F11" s="709">
        <f>ELV_ORD!O15</f>
        <v>0</v>
      </c>
      <c r="G11" s="1120">
        <f>IFERROR(SUM(F11:F12)/$F$45,0)</f>
        <v>0</v>
      </c>
      <c r="H11" s="1143" t="s">
        <v>1353</v>
      </c>
      <c r="I11" s="710"/>
      <c r="J11" s="711">
        <f>ELV_ORD!Z15</f>
        <v>0</v>
      </c>
      <c r="K11" s="1115"/>
      <c r="L11" s="712"/>
      <c r="M11" s="712"/>
      <c r="N11" s="1118"/>
      <c r="O11" s="1112"/>
      <c r="P11" s="1112"/>
      <c r="Q11" s="712"/>
      <c r="R11" s="1115"/>
      <c r="S11" s="1109"/>
      <c r="T11" s="712"/>
      <c r="U11" s="712"/>
      <c r="V11" s="712"/>
      <c r="W11" s="4"/>
      <c r="X11" s="713">
        <v>1</v>
      </c>
      <c r="Y11" s="714">
        <v>12600000</v>
      </c>
    </row>
    <row r="12" spans="1:25" ht="10.95" customHeight="1" thickBot="1" x14ac:dyDescent="0.25">
      <c r="A12" s="5"/>
      <c r="B12" s="1129"/>
      <c r="C12" s="715" t="s">
        <v>157</v>
      </c>
      <c r="D12" s="716">
        <f>FM_STR!D6</f>
        <v>0</v>
      </c>
      <c r="E12" s="1115"/>
      <c r="F12" s="716">
        <f>IFERROR(D12/D11*F11,0)</f>
        <v>0</v>
      </c>
      <c r="G12" s="1121"/>
      <c r="H12" s="1145"/>
      <c r="I12" s="710"/>
      <c r="J12" s="717">
        <f>FM_STR!H6</f>
        <v>0</v>
      </c>
      <c r="K12" s="1115"/>
      <c r="L12" s="719"/>
      <c r="M12" s="719"/>
      <c r="N12" s="1118"/>
      <c r="O12" s="1112"/>
      <c r="P12" s="1112"/>
      <c r="Q12" s="719"/>
      <c r="R12" s="1115"/>
      <c r="S12" s="1109"/>
      <c r="T12" s="719"/>
      <c r="U12" s="719"/>
      <c r="V12" s="719"/>
      <c r="W12" s="4"/>
      <c r="X12" s="713">
        <v>2</v>
      </c>
      <c r="Y12" s="714">
        <v>10000000</v>
      </c>
    </row>
    <row r="13" spans="1:25" ht="14.55" customHeight="1" x14ac:dyDescent="0.2">
      <c r="A13" s="5"/>
      <c r="B13" s="1128" t="s">
        <v>741</v>
      </c>
      <c r="C13" s="708" t="s">
        <v>156</v>
      </c>
      <c r="D13" s="709">
        <f>ANT_ORD!M61</f>
        <v>0</v>
      </c>
      <c r="E13" s="1115"/>
      <c r="F13" s="709">
        <f>ANT_ORD!N61</f>
        <v>0</v>
      </c>
      <c r="G13" s="1120">
        <f>IFERROR(SUM(F13:F14)/$F$45,0)</f>
        <v>0</v>
      </c>
      <c r="H13" s="1143" t="s">
        <v>1354</v>
      </c>
      <c r="I13" s="710"/>
      <c r="J13" s="711">
        <f>ANT_ORD!X61</f>
        <v>0</v>
      </c>
      <c r="K13" s="1115"/>
      <c r="L13" s="712"/>
      <c r="M13" s="712"/>
      <c r="N13" s="1118"/>
      <c r="O13" s="1112"/>
      <c r="P13" s="1112"/>
      <c r="Q13" s="712"/>
      <c r="R13" s="1115"/>
      <c r="S13" s="1109"/>
      <c r="T13" s="712"/>
      <c r="U13" s="712"/>
      <c r="V13" s="712"/>
      <c r="W13" s="4"/>
      <c r="X13" s="713">
        <v>1</v>
      </c>
      <c r="Y13" s="714">
        <v>12600000</v>
      </c>
    </row>
    <row r="14" spans="1:25" ht="15" customHeight="1" thickBot="1" x14ac:dyDescent="0.25">
      <c r="A14" s="5"/>
      <c r="B14" s="1129"/>
      <c r="C14" s="715" t="s">
        <v>157</v>
      </c>
      <c r="D14" s="716">
        <f>FM_STR!D7</f>
        <v>0</v>
      </c>
      <c r="E14" s="1115"/>
      <c r="F14" s="716">
        <f>IFERROR(D14/D13*F13,0)</f>
        <v>0</v>
      </c>
      <c r="G14" s="1121"/>
      <c r="H14" s="1144"/>
      <c r="I14" s="710"/>
      <c r="J14" s="717">
        <f>FM_STR!H8</f>
        <v>0</v>
      </c>
      <c r="K14" s="1115"/>
      <c r="L14" s="719"/>
      <c r="M14" s="719"/>
      <c r="N14" s="1118"/>
      <c r="O14" s="1112"/>
      <c r="P14" s="1112"/>
      <c r="Q14" s="719"/>
      <c r="R14" s="1115"/>
      <c r="S14" s="1109"/>
      <c r="T14" s="719"/>
      <c r="U14" s="719"/>
      <c r="V14" s="719"/>
      <c r="W14" s="4"/>
      <c r="X14" s="713">
        <v>2</v>
      </c>
      <c r="Y14" s="714">
        <v>10000000</v>
      </c>
    </row>
    <row r="15" spans="1:25" ht="14.55" customHeight="1" x14ac:dyDescent="0.2">
      <c r="A15" s="5"/>
      <c r="B15" s="1128" t="s">
        <v>742</v>
      </c>
      <c r="C15" s="708" t="s">
        <v>156</v>
      </c>
      <c r="D15" s="709">
        <f>SPE_ORD!M15</f>
        <v>0</v>
      </c>
      <c r="E15" s="1115"/>
      <c r="F15" s="709">
        <f>SPE_ORD!N15</f>
        <v>0</v>
      </c>
      <c r="G15" s="1120">
        <f>IFERROR(SUM(F15:F16)/$F$45,0)</f>
        <v>0</v>
      </c>
      <c r="H15" s="1143" t="s">
        <v>1355</v>
      </c>
      <c r="I15" s="710"/>
      <c r="J15" s="711">
        <f>SPE_ORD!X15</f>
        <v>0</v>
      </c>
      <c r="K15" s="1115"/>
      <c r="L15" s="712"/>
      <c r="M15" s="712"/>
      <c r="N15" s="1118"/>
      <c r="O15" s="1112"/>
      <c r="P15" s="1112"/>
      <c r="Q15" s="712"/>
      <c r="R15" s="1115"/>
      <c r="S15" s="1109"/>
      <c r="T15" s="712"/>
      <c r="U15" s="712"/>
      <c r="V15" s="712"/>
      <c r="W15" s="4"/>
      <c r="X15" s="713">
        <v>1</v>
      </c>
      <c r="Y15" s="714">
        <v>12600000</v>
      </c>
    </row>
    <row r="16" spans="1:25" ht="15" customHeight="1" thickBot="1" x14ac:dyDescent="0.25">
      <c r="A16" s="5"/>
      <c r="B16" s="1129"/>
      <c r="C16" s="715" t="s">
        <v>157</v>
      </c>
      <c r="D16" s="716">
        <f>FM_STR!D8</f>
        <v>0</v>
      </c>
      <c r="E16" s="1115"/>
      <c r="F16" s="716">
        <f>IFERROR(D16/D15*F15,0)</f>
        <v>0</v>
      </c>
      <c r="G16" s="1121"/>
      <c r="H16" s="1144"/>
      <c r="I16" s="710"/>
      <c r="J16" s="717">
        <f>FM_STR!H8</f>
        <v>0</v>
      </c>
      <c r="K16" s="1115"/>
      <c r="L16" s="719"/>
      <c r="M16" s="719"/>
      <c r="N16" s="1118"/>
      <c r="O16" s="1112"/>
      <c r="P16" s="1112"/>
      <c r="Q16" s="719"/>
      <c r="R16" s="1115"/>
      <c r="S16" s="1109"/>
      <c r="T16" s="719"/>
      <c r="U16" s="719"/>
      <c r="V16" s="719"/>
      <c r="W16" s="4"/>
      <c r="X16" s="713">
        <v>2</v>
      </c>
      <c r="Y16" s="714">
        <v>10000000</v>
      </c>
    </row>
    <row r="17" spans="1:25" ht="14.55" customHeight="1" x14ac:dyDescent="0.2">
      <c r="A17" s="5"/>
      <c r="B17" s="1128" t="s">
        <v>208</v>
      </c>
      <c r="C17" s="708" t="s">
        <v>156</v>
      </c>
      <c r="D17" s="709">
        <f>PTEC_ORD!L8</f>
        <v>0</v>
      </c>
      <c r="E17" s="1115"/>
      <c r="F17" s="709">
        <f>PTEC_ORD!M8</f>
        <v>0</v>
      </c>
      <c r="G17" s="1120">
        <f>IFERROR(SUM(F17:F18)/$F$45,0)</f>
        <v>0</v>
      </c>
      <c r="H17" s="1143" t="s">
        <v>1353</v>
      </c>
      <c r="I17" s="710"/>
      <c r="J17" s="711">
        <f>PTEC_ORD!V8</f>
        <v>0</v>
      </c>
      <c r="K17" s="1115"/>
      <c r="L17" s="712"/>
      <c r="M17" s="712"/>
      <c r="N17" s="1118"/>
      <c r="O17" s="1112"/>
      <c r="P17" s="1112"/>
      <c r="Q17" s="712"/>
      <c r="R17" s="1115"/>
      <c r="S17" s="1109"/>
      <c r="T17" s="712"/>
      <c r="U17" s="712"/>
      <c r="V17" s="712"/>
      <c r="W17" s="4"/>
      <c r="X17" s="713">
        <v>1</v>
      </c>
      <c r="Y17" s="714">
        <v>12600000</v>
      </c>
    </row>
    <row r="18" spans="1:25" ht="12" customHeight="1" thickBot="1" x14ac:dyDescent="0.25">
      <c r="A18" s="5"/>
      <c r="B18" s="1129"/>
      <c r="C18" s="715" t="s">
        <v>157</v>
      </c>
      <c r="D18" s="716">
        <f>FM_STR!D9</f>
        <v>0</v>
      </c>
      <c r="E18" s="1115"/>
      <c r="F18" s="716">
        <f>IFERROR(D18/D17*F17,0)</f>
        <v>0</v>
      </c>
      <c r="G18" s="1121"/>
      <c r="H18" s="1144"/>
      <c r="I18" s="710"/>
      <c r="J18" s="717">
        <f>FM_STR!H9</f>
        <v>0</v>
      </c>
      <c r="K18" s="1115"/>
      <c r="L18" s="719"/>
      <c r="M18" s="719"/>
      <c r="N18" s="1118"/>
      <c r="O18" s="1112"/>
      <c r="P18" s="1112"/>
      <c r="Q18" s="719"/>
      <c r="R18" s="1115"/>
      <c r="S18" s="1109"/>
      <c r="T18" s="719"/>
      <c r="U18" s="719"/>
      <c r="V18" s="719"/>
      <c r="W18" s="4"/>
      <c r="X18" s="713">
        <v>2</v>
      </c>
      <c r="Y18" s="714">
        <v>10000000</v>
      </c>
    </row>
    <row r="19" spans="1:25" ht="14.55" customHeight="1" x14ac:dyDescent="0.2">
      <c r="A19" s="5"/>
      <c r="B19" s="1130" t="s">
        <v>31</v>
      </c>
      <c r="C19" s="708" t="s">
        <v>32</v>
      </c>
      <c r="D19" s="720">
        <f>PUL_AB!S24</f>
        <v>0</v>
      </c>
      <c r="E19" s="1115"/>
      <c r="F19" s="720">
        <f>PUL_AB!T24</f>
        <v>0</v>
      </c>
      <c r="G19" s="1122">
        <f>IFERROR(SUM(F19:F21)/$F$45,0)</f>
        <v>0</v>
      </c>
      <c r="H19" s="1152" t="s">
        <v>1016</v>
      </c>
      <c r="I19" s="721"/>
      <c r="J19" s="722">
        <f>PUL_AB!AE24</f>
        <v>0</v>
      </c>
      <c r="K19" s="1115"/>
      <c r="L19" s="723"/>
      <c r="M19" s="723"/>
      <c r="N19" s="1118"/>
      <c r="O19" s="1112"/>
      <c r="P19" s="1112"/>
      <c r="Q19" s="723"/>
      <c r="R19" s="1115"/>
      <c r="S19" s="1109"/>
      <c r="T19" s="723"/>
      <c r="U19" s="723"/>
      <c r="V19" s="723"/>
      <c r="W19" s="4"/>
      <c r="X19" s="713">
        <v>3</v>
      </c>
      <c r="Y19" s="714">
        <v>16400000</v>
      </c>
    </row>
    <row r="20" spans="1:25" ht="14.55" customHeight="1" x14ac:dyDescent="0.2">
      <c r="A20" s="5"/>
      <c r="B20" s="1131"/>
      <c r="C20" s="724" t="s">
        <v>12</v>
      </c>
      <c r="D20" s="725">
        <f>PUL_ARP!L85</f>
        <v>0</v>
      </c>
      <c r="E20" s="1115"/>
      <c r="F20" s="725">
        <f>PUL_ARP!M85</f>
        <v>0</v>
      </c>
      <c r="G20" s="1123"/>
      <c r="H20" s="1153"/>
      <c r="I20" s="721"/>
      <c r="J20" s="726">
        <f>PUL_ARP!W85</f>
        <v>0</v>
      </c>
      <c r="K20" s="1115"/>
      <c r="L20" s="718"/>
      <c r="M20" s="718"/>
      <c r="N20" s="1118"/>
      <c r="O20" s="1112"/>
      <c r="P20" s="1112"/>
      <c r="Q20" s="718"/>
      <c r="R20" s="1115"/>
      <c r="S20" s="1109"/>
      <c r="T20" s="718"/>
      <c r="U20" s="718"/>
      <c r="V20" s="718"/>
      <c r="W20" s="4"/>
      <c r="X20" s="713">
        <v>4</v>
      </c>
      <c r="Y20" s="714">
        <v>42400000</v>
      </c>
    </row>
    <row r="21" spans="1:25" ht="15" customHeight="1" thickBot="1" x14ac:dyDescent="0.25">
      <c r="A21" s="5"/>
      <c r="B21" s="1132"/>
      <c r="C21" s="715" t="s">
        <v>33</v>
      </c>
      <c r="D21" s="727">
        <f>FM_STR!D11</f>
        <v>0</v>
      </c>
      <c r="E21" s="1115"/>
      <c r="F21" s="716">
        <f>IFERROR(D21/(D19+D20)*(F19+F20),0)</f>
        <v>0</v>
      </c>
      <c r="G21" s="1124"/>
      <c r="H21" s="1144"/>
      <c r="I21" s="721"/>
      <c r="J21" s="728">
        <f>FM_STR!H11</f>
        <v>0</v>
      </c>
      <c r="K21" s="1115"/>
      <c r="L21" s="729"/>
      <c r="M21" s="729"/>
      <c r="N21" s="1118"/>
      <c r="O21" s="1112"/>
      <c r="P21" s="1112"/>
      <c r="Q21" s="729"/>
      <c r="R21" s="1115"/>
      <c r="S21" s="1109"/>
      <c r="T21" s="729"/>
      <c r="U21" s="729"/>
      <c r="V21" s="729"/>
      <c r="W21" s="4"/>
      <c r="X21" s="713">
        <v>5</v>
      </c>
      <c r="Y21" s="714">
        <v>31600000</v>
      </c>
    </row>
    <row r="22" spans="1:25" ht="14.55" customHeight="1" x14ac:dyDescent="0.2">
      <c r="A22" s="5"/>
      <c r="B22" s="1128" t="s">
        <v>163</v>
      </c>
      <c r="C22" s="708" t="s">
        <v>156</v>
      </c>
      <c r="D22" s="709">
        <f>PPUL_ORD!L8</f>
        <v>0</v>
      </c>
      <c r="E22" s="1115"/>
      <c r="F22" s="709">
        <f>PPUL_ORD!M8</f>
        <v>0</v>
      </c>
      <c r="G22" s="1120">
        <f>IFERROR(SUM(F22:F23)/$F$45,0)</f>
        <v>0</v>
      </c>
      <c r="H22" s="1143" t="s">
        <v>1356</v>
      </c>
      <c r="I22" s="710"/>
      <c r="J22" s="711">
        <f>PPUL_ORD!U8</f>
        <v>0</v>
      </c>
      <c r="K22" s="1115"/>
      <c r="L22" s="712"/>
      <c r="M22" s="712"/>
      <c r="N22" s="1118"/>
      <c r="O22" s="1112"/>
      <c r="P22" s="1112"/>
      <c r="Q22" s="712"/>
      <c r="R22" s="1115"/>
      <c r="S22" s="1109"/>
      <c r="T22" s="712"/>
      <c r="U22" s="712"/>
      <c r="V22" s="712"/>
      <c r="W22" s="4"/>
      <c r="X22" s="713">
        <v>6</v>
      </c>
      <c r="Y22" s="714">
        <v>24000000</v>
      </c>
    </row>
    <row r="23" spans="1:25" ht="10.95" customHeight="1" thickBot="1" x14ac:dyDescent="0.25">
      <c r="A23" s="5"/>
      <c r="B23" s="1129"/>
      <c r="C23" s="715" t="s">
        <v>157</v>
      </c>
      <c r="D23" s="716">
        <f>FM_STR!D10</f>
        <v>0</v>
      </c>
      <c r="E23" s="1115"/>
      <c r="F23" s="716">
        <f>IFERROR(D23/D22*F22,0)</f>
        <v>0</v>
      </c>
      <c r="G23" s="1121"/>
      <c r="H23" s="1144"/>
      <c r="I23" s="710"/>
      <c r="J23" s="717">
        <f>FM_STR!H10</f>
        <v>0</v>
      </c>
      <c r="K23" s="1115"/>
      <c r="L23" s="719"/>
      <c r="M23" s="719"/>
      <c r="N23" s="1118"/>
      <c r="O23" s="1112"/>
      <c r="P23" s="1112"/>
      <c r="Q23" s="719"/>
      <c r="R23" s="1115"/>
      <c r="S23" s="1109"/>
      <c r="T23" s="719"/>
      <c r="U23" s="719"/>
      <c r="V23" s="719"/>
      <c r="W23" s="4"/>
      <c r="X23" s="713">
        <v>7</v>
      </c>
      <c r="Y23" s="714">
        <v>26400000</v>
      </c>
    </row>
    <row r="24" spans="1:25" ht="14.55" customHeight="1" x14ac:dyDescent="0.2">
      <c r="A24" s="5"/>
      <c r="B24" s="1128" t="s">
        <v>164</v>
      </c>
      <c r="C24" s="708" t="s">
        <v>32</v>
      </c>
      <c r="D24" s="709">
        <f>DIS_AB!N28</f>
        <v>0</v>
      </c>
      <c r="E24" s="1115"/>
      <c r="F24" s="709">
        <f>DIS_AB!O28</f>
        <v>0</v>
      </c>
      <c r="G24" s="1122">
        <f>IFERROR(SUM(F24:F26)/$F$45,0)</f>
        <v>0</v>
      </c>
      <c r="H24" s="1152" t="s">
        <v>1356</v>
      </c>
      <c r="I24" s="710"/>
      <c r="J24" s="711">
        <f>DIS_AB!X28</f>
        <v>0</v>
      </c>
      <c r="K24" s="1115"/>
      <c r="L24" s="723"/>
      <c r="M24" s="723"/>
      <c r="N24" s="1118"/>
      <c r="O24" s="1112"/>
      <c r="P24" s="1112"/>
      <c r="Q24" s="723"/>
      <c r="R24" s="1115"/>
      <c r="S24" s="1109"/>
      <c r="T24" s="723"/>
      <c r="U24" s="723"/>
      <c r="V24" s="723"/>
      <c r="W24" s="4"/>
      <c r="X24" s="713">
        <v>8</v>
      </c>
      <c r="Y24" s="714">
        <v>22000000</v>
      </c>
    </row>
    <row r="25" spans="1:25" ht="14.55" customHeight="1" x14ac:dyDescent="0.2">
      <c r="A25" s="5"/>
      <c r="B25" s="1133"/>
      <c r="C25" s="724" t="s">
        <v>12</v>
      </c>
      <c r="D25" s="730">
        <f>DIS_ARP!L9</f>
        <v>0</v>
      </c>
      <c r="E25" s="1115"/>
      <c r="F25" s="730">
        <f>DIS_ARP!M9</f>
        <v>0</v>
      </c>
      <c r="G25" s="1123"/>
      <c r="H25" s="1153"/>
      <c r="I25" s="710"/>
      <c r="J25" s="731">
        <f>DIS_ARP!U9</f>
        <v>0</v>
      </c>
      <c r="K25" s="1115"/>
      <c r="L25" s="718"/>
      <c r="M25" s="718"/>
      <c r="N25" s="1118"/>
      <c r="O25" s="1112"/>
      <c r="P25" s="1112"/>
      <c r="Q25" s="718"/>
      <c r="R25" s="1115"/>
      <c r="S25" s="1109"/>
      <c r="T25" s="718"/>
      <c r="U25" s="718"/>
      <c r="V25" s="718"/>
      <c r="W25" s="4"/>
      <c r="X25" s="713">
        <v>9</v>
      </c>
      <c r="Y25" s="714">
        <v>24800000</v>
      </c>
    </row>
    <row r="26" spans="1:25" ht="15" customHeight="1" thickBot="1" x14ac:dyDescent="0.25">
      <c r="A26" s="5"/>
      <c r="B26" s="1129"/>
      <c r="C26" s="715" t="s">
        <v>33</v>
      </c>
      <c r="D26" s="716">
        <f>FM_STR!D12</f>
        <v>0</v>
      </c>
      <c r="E26" s="1115"/>
      <c r="F26" s="716">
        <f>IFERROR(D26/(D24+D25)*(F24+F25),0)</f>
        <v>0</v>
      </c>
      <c r="G26" s="1124"/>
      <c r="H26" s="1144"/>
      <c r="I26" s="710"/>
      <c r="J26" s="717">
        <f>FM_STR!H12</f>
        <v>0</v>
      </c>
      <c r="K26" s="1115"/>
      <c r="L26" s="729"/>
      <c r="M26" s="729"/>
      <c r="N26" s="1118"/>
      <c r="O26" s="1112"/>
      <c r="P26" s="1112"/>
      <c r="Q26" s="729"/>
      <c r="R26" s="1115"/>
      <c r="S26" s="1109"/>
      <c r="T26" s="729"/>
      <c r="U26" s="729"/>
      <c r="V26" s="729"/>
      <c r="W26" s="4"/>
      <c r="X26" s="713">
        <v>10</v>
      </c>
      <c r="Y26" s="714">
        <v>14400000</v>
      </c>
    </row>
    <row r="27" spans="1:25" ht="14.55" customHeight="1" x14ac:dyDescent="0.2">
      <c r="A27" s="5"/>
      <c r="B27" s="1128" t="s">
        <v>206</v>
      </c>
      <c r="C27" s="708" t="s">
        <v>156</v>
      </c>
      <c r="D27" s="709">
        <f>SMA_ORD!L22</f>
        <v>0</v>
      </c>
      <c r="E27" s="1115"/>
      <c r="F27" s="709">
        <f>SMA_ORD!M22</f>
        <v>0</v>
      </c>
      <c r="G27" s="1120">
        <f>IFERROR(SUM(F27:F28)/$F$45,0)</f>
        <v>0</v>
      </c>
      <c r="H27" s="1143" t="s">
        <v>1354</v>
      </c>
      <c r="I27" s="710"/>
      <c r="J27" s="711">
        <f>SMA_ORD!U22</f>
        <v>0</v>
      </c>
      <c r="K27" s="1115"/>
      <c r="L27" s="712"/>
      <c r="M27" s="712"/>
      <c r="N27" s="1118"/>
      <c r="O27" s="1112"/>
      <c r="P27" s="1112"/>
      <c r="Q27" s="712"/>
      <c r="R27" s="1115"/>
      <c r="S27" s="1109"/>
      <c r="T27" s="712"/>
      <c r="U27" s="712"/>
      <c r="V27" s="712"/>
      <c r="W27" s="4"/>
      <c r="X27" s="713">
        <v>11</v>
      </c>
      <c r="Y27" s="714">
        <v>21600000</v>
      </c>
    </row>
    <row r="28" spans="1:25" ht="10.95" customHeight="1" thickBot="1" x14ac:dyDescent="0.25">
      <c r="A28" s="5"/>
      <c r="B28" s="1129"/>
      <c r="C28" s="715" t="s">
        <v>157</v>
      </c>
      <c r="D28" s="716">
        <f>FM_STR!D13</f>
        <v>0</v>
      </c>
      <c r="E28" s="1115"/>
      <c r="F28" s="716">
        <f>IFERROR(D28/D27*F27,0)</f>
        <v>0</v>
      </c>
      <c r="G28" s="1121"/>
      <c r="H28" s="1144"/>
      <c r="I28" s="710"/>
      <c r="J28" s="717">
        <f>FM_STR!H13</f>
        <v>0</v>
      </c>
      <c r="K28" s="1115"/>
      <c r="L28" s="719"/>
      <c r="M28" s="719"/>
      <c r="N28" s="1118"/>
      <c r="O28" s="1112"/>
      <c r="P28" s="1112"/>
      <c r="Q28" s="719"/>
      <c r="R28" s="1115"/>
      <c r="S28" s="1109"/>
      <c r="T28" s="719"/>
      <c r="U28" s="719"/>
      <c r="V28" s="719"/>
      <c r="W28" s="4"/>
      <c r="X28" s="713">
        <v>12</v>
      </c>
      <c r="Y28" s="714">
        <v>55600000</v>
      </c>
    </row>
    <row r="29" spans="1:25" ht="14.55" customHeight="1" x14ac:dyDescent="0.2">
      <c r="A29" s="5"/>
      <c r="B29" s="1128" t="s">
        <v>155</v>
      </c>
      <c r="C29" s="708" t="s">
        <v>156</v>
      </c>
      <c r="D29" s="709">
        <f>GIA_ORD!M29</f>
        <v>0</v>
      </c>
      <c r="E29" s="1115"/>
      <c r="F29" s="709">
        <f>GIA_ORD!N29</f>
        <v>0</v>
      </c>
      <c r="G29" s="1120">
        <f>IFERROR(SUM(F29:F30)/$F$45,0)</f>
        <v>0</v>
      </c>
      <c r="H29" s="1143" t="s">
        <v>1354</v>
      </c>
      <c r="I29" s="710"/>
      <c r="J29" s="711">
        <f>GIA_ORD!X29</f>
        <v>0</v>
      </c>
      <c r="K29" s="1115"/>
      <c r="L29" s="723"/>
      <c r="M29" s="723"/>
      <c r="N29" s="1118"/>
      <c r="O29" s="1112"/>
      <c r="P29" s="1112"/>
      <c r="Q29" s="723"/>
      <c r="R29" s="1115"/>
      <c r="S29" s="1109"/>
      <c r="T29" s="723"/>
      <c r="U29" s="723"/>
      <c r="V29" s="723"/>
      <c r="W29" s="4"/>
      <c r="X29" s="713">
        <v>13</v>
      </c>
      <c r="Y29" s="714">
        <v>94400000</v>
      </c>
    </row>
    <row r="30" spans="1:25" ht="10.95" customHeight="1" thickBot="1" x14ac:dyDescent="0.25">
      <c r="A30" s="5"/>
      <c r="B30" s="1129"/>
      <c r="C30" s="715" t="s">
        <v>157</v>
      </c>
      <c r="D30" s="716">
        <f>FM_STR!D14</f>
        <v>0</v>
      </c>
      <c r="E30" s="1115"/>
      <c r="F30" s="716">
        <f>IFERROR(D30/D29*F29,0)</f>
        <v>0</v>
      </c>
      <c r="G30" s="1121"/>
      <c r="H30" s="1144"/>
      <c r="I30" s="710"/>
      <c r="J30" s="717">
        <f>FM_STR!H14</f>
        <v>0</v>
      </c>
      <c r="K30" s="1115"/>
      <c r="L30" s="729"/>
      <c r="M30" s="729"/>
      <c r="N30" s="1118"/>
      <c r="O30" s="1112"/>
      <c r="P30" s="1112"/>
      <c r="Q30" s="729"/>
      <c r="R30" s="1115"/>
      <c r="S30" s="1109"/>
      <c r="T30" s="729"/>
      <c r="U30" s="729"/>
      <c r="V30" s="729"/>
      <c r="W30" s="4"/>
      <c r="X30" s="713">
        <v>14</v>
      </c>
      <c r="Y30" s="714">
        <v>36000000</v>
      </c>
    </row>
    <row r="31" spans="1:25" ht="14.55" customHeight="1" x14ac:dyDescent="0.2">
      <c r="A31" s="5"/>
      <c r="B31" s="1128" t="s">
        <v>983</v>
      </c>
      <c r="C31" s="708" t="s">
        <v>156</v>
      </c>
      <c r="D31" s="709">
        <f>STO_ORD!L8</f>
        <v>0</v>
      </c>
      <c r="E31" s="1115"/>
      <c r="F31" s="709">
        <f>STO_ORD!M8</f>
        <v>0</v>
      </c>
      <c r="G31" s="1120">
        <f>IFERROR(SUM(F31:F32)/$F$45,0)</f>
        <v>0</v>
      </c>
      <c r="H31" s="1143" t="s">
        <v>1355</v>
      </c>
      <c r="I31" s="710"/>
      <c r="J31" s="711">
        <f>STO_ORD!V8</f>
        <v>0</v>
      </c>
      <c r="K31" s="1115"/>
      <c r="L31" s="712"/>
      <c r="M31" s="712"/>
      <c r="N31" s="1118"/>
      <c r="O31" s="1112"/>
      <c r="P31" s="1112"/>
      <c r="Q31" s="712"/>
      <c r="R31" s="1115"/>
      <c r="S31" s="1109"/>
      <c r="T31" s="712"/>
      <c r="U31" s="712"/>
      <c r="V31" s="712"/>
      <c r="W31" s="4"/>
      <c r="X31" s="713">
        <v>15</v>
      </c>
      <c r="Y31" s="714">
        <v>38800000</v>
      </c>
    </row>
    <row r="32" spans="1:25" ht="10.95" customHeight="1" thickBot="1" x14ac:dyDescent="0.25">
      <c r="A32" s="5"/>
      <c r="B32" s="1129"/>
      <c r="C32" s="715" t="s">
        <v>157</v>
      </c>
      <c r="D32" s="716">
        <f>FM_STR!D15</f>
        <v>0</v>
      </c>
      <c r="E32" s="1115"/>
      <c r="F32" s="716">
        <f>IFERROR(D32/D31*F31,0)</f>
        <v>0</v>
      </c>
      <c r="G32" s="1121"/>
      <c r="H32" s="1144"/>
      <c r="I32" s="710"/>
      <c r="J32" s="717">
        <f>FM_STR!H15</f>
        <v>0</v>
      </c>
      <c r="K32" s="1115"/>
      <c r="L32" s="719"/>
      <c r="M32" s="719"/>
      <c r="N32" s="1118"/>
      <c r="O32" s="1112"/>
      <c r="P32" s="1112"/>
      <c r="Q32" s="719"/>
      <c r="R32" s="1115"/>
      <c r="S32" s="1109"/>
      <c r="T32" s="719"/>
      <c r="U32" s="719"/>
      <c r="V32" s="719"/>
      <c r="W32" s="4"/>
      <c r="X32" s="713">
        <v>16</v>
      </c>
      <c r="Y32" s="714">
        <v>30000000</v>
      </c>
    </row>
    <row r="33" spans="1:25" ht="14.55" customHeight="1" x14ac:dyDescent="0.2">
      <c r="A33" s="5"/>
      <c r="B33" s="1128" t="s">
        <v>210</v>
      </c>
      <c r="C33" s="708" t="s">
        <v>156</v>
      </c>
      <c r="D33" s="709">
        <f>FAC_ORD!L8</f>
        <v>0</v>
      </c>
      <c r="E33" s="1115"/>
      <c r="F33" s="709">
        <f>FAC_ORD!M8</f>
        <v>0</v>
      </c>
      <c r="G33" s="1120">
        <f>IFERROR(SUM(F33:F34)/$F$45,0)</f>
        <v>0</v>
      </c>
      <c r="H33" s="1143" t="s">
        <v>1354</v>
      </c>
      <c r="I33" s="710"/>
      <c r="J33" s="711">
        <f>FAC_ORD!V8</f>
        <v>0</v>
      </c>
      <c r="K33" s="1115"/>
      <c r="L33" s="723"/>
      <c r="M33" s="723"/>
      <c r="N33" s="1118"/>
      <c r="O33" s="1112"/>
      <c r="P33" s="1112"/>
      <c r="Q33" s="723"/>
      <c r="R33" s="1115"/>
      <c r="S33" s="1109"/>
      <c r="T33" s="723"/>
      <c r="U33" s="723"/>
      <c r="V33" s="723"/>
      <c r="W33" s="4"/>
      <c r="X33" s="713">
        <v>17</v>
      </c>
      <c r="Y33" s="714">
        <v>46400000</v>
      </c>
    </row>
    <row r="34" spans="1:25" ht="10.95" customHeight="1" thickBot="1" x14ac:dyDescent="0.25">
      <c r="A34" s="5"/>
      <c r="B34" s="1129"/>
      <c r="C34" s="715" t="s">
        <v>157</v>
      </c>
      <c r="D34" s="716">
        <f>FM_STR!D16</f>
        <v>0</v>
      </c>
      <c r="E34" s="1115"/>
      <c r="F34" s="716">
        <f>IFERROR(D34/D33*F33,0)</f>
        <v>0</v>
      </c>
      <c r="G34" s="1121"/>
      <c r="H34" s="1144"/>
      <c r="I34" s="710"/>
      <c r="J34" s="717">
        <f>FM_STR!H16</f>
        <v>0</v>
      </c>
      <c r="K34" s="1115"/>
      <c r="L34" s="729"/>
      <c r="M34" s="729"/>
      <c r="N34" s="1118"/>
      <c r="O34" s="1112"/>
      <c r="P34" s="1112"/>
      <c r="Q34" s="729"/>
      <c r="R34" s="1115"/>
      <c r="S34" s="1109"/>
      <c r="T34" s="729"/>
      <c r="U34" s="729"/>
      <c r="V34" s="729"/>
      <c r="W34" s="4"/>
      <c r="X34" s="713">
        <v>18</v>
      </c>
      <c r="Y34" s="714">
        <v>24400000</v>
      </c>
    </row>
    <row r="35" spans="1:25" ht="14.55" customHeight="1" x14ac:dyDescent="0.2">
      <c r="A35" s="5"/>
      <c r="B35" s="1128" t="s">
        <v>217</v>
      </c>
      <c r="C35" s="708" t="s">
        <v>156</v>
      </c>
      <c r="D35" s="709">
        <f>TRA_ORD!L12</f>
        <v>0</v>
      </c>
      <c r="E35" s="1115"/>
      <c r="F35" s="709">
        <f>TRA_ORD!M12</f>
        <v>0</v>
      </c>
      <c r="G35" s="1120">
        <f>IFERROR(SUM(F35:F36)/$F$45,0)</f>
        <v>0</v>
      </c>
      <c r="H35" s="1143" t="s">
        <v>1355</v>
      </c>
      <c r="I35" s="710"/>
      <c r="J35" s="711">
        <f>TRA_ORD!V12</f>
        <v>0</v>
      </c>
      <c r="K35" s="1115"/>
      <c r="L35" s="712"/>
      <c r="M35" s="712"/>
      <c r="N35" s="1118"/>
      <c r="O35" s="1112"/>
      <c r="P35" s="1112"/>
      <c r="Q35" s="712"/>
      <c r="R35" s="1115"/>
      <c r="S35" s="1109"/>
      <c r="T35" s="712"/>
      <c r="U35" s="712"/>
      <c r="V35" s="712"/>
      <c r="W35" s="4"/>
      <c r="X35" s="713">
        <v>19</v>
      </c>
      <c r="Y35" s="714">
        <v>25600000</v>
      </c>
    </row>
    <row r="36" spans="1:25" ht="10.95" customHeight="1" thickBot="1" x14ac:dyDescent="0.25">
      <c r="A36" s="5"/>
      <c r="B36" s="1129"/>
      <c r="C36" s="715" t="s">
        <v>157</v>
      </c>
      <c r="D36" s="716">
        <f>FM_STR!D17</f>
        <v>0</v>
      </c>
      <c r="E36" s="1115"/>
      <c r="F36" s="716">
        <f>IFERROR(D36/D35*F35,0)</f>
        <v>0</v>
      </c>
      <c r="G36" s="1121"/>
      <c r="H36" s="1144"/>
      <c r="I36" s="710"/>
      <c r="J36" s="717">
        <f>FM_STR!H17</f>
        <v>0</v>
      </c>
      <c r="K36" s="1115"/>
      <c r="L36" s="719"/>
      <c r="M36" s="719"/>
      <c r="N36" s="1118"/>
      <c r="O36" s="1112"/>
      <c r="P36" s="1112"/>
      <c r="Q36" s="719"/>
      <c r="R36" s="1115"/>
      <c r="S36" s="1109"/>
      <c r="T36" s="719"/>
      <c r="U36" s="719"/>
      <c r="V36" s="719"/>
      <c r="W36" s="4"/>
      <c r="X36" s="713">
        <v>20</v>
      </c>
      <c r="Y36" s="714">
        <v>29200000</v>
      </c>
    </row>
    <row r="37" spans="1:25" ht="14.55" customHeight="1" x14ac:dyDescent="0.2">
      <c r="A37" s="5"/>
      <c r="B37" s="1128" t="s">
        <v>970</v>
      </c>
      <c r="C37" s="708" t="s">
        <v>156</v>
      </c>
      <c r="D37" s="709">
        <f>LET_ORD!L8</f>
        <v>0</v>
      </c>
      <c r="E37" s="1115"/>
      <c r="F37" s="709">
        <f>LET_ORD!M8</f>
        <v>0</v>
      </c>
      <c r="G37" s="1120">
        <f>IFERROR(SUM(F37:F38)/$F$45,0)</f>
        <v>0</v>
      </c>
      <c r="H37" s="1143" t="s">
        <v>1355</v>
      </c>
      <c r="I37" s="710"/>
      <c r="J37" s="711">
        <f>LET_ORD!W8</f>
        <v>0</v>
      </c>
      <c r="K37" s="1115"/>
      <c r="L37" s="712"/>
      <c r="M37" s="712"/>
      <c r="N37" s="1118"/>
      <c r="O37" s="1112"/>
      <c r="P37" s="1112"/>
      <c r="Q37" s="712"/>
      <c r="R37" s="1115"/>
      <c r="S37" s="1109"/>
      <c r="T37" s="712"/>
      <c r="U37" s="712"/>
      <c r="V37" s="712"/>
      <c r="W37" s="4"/>
      <c r="X37" s="713">
        <v>19</v>
      </c>
      <c r="Y37" s="714">
        <v>25600000</v>
      </c>
    </row>
    <row r="38" spans="1:25" ht="10.5" customHeight="1" thickBot="1" x14ac:dyDescent="0.25">
      <c r="A38" s="5"/>
      <c r="B38" s="1129"/>
      <c r="C38" s="715" t="s">
        <v>157</v>
      </c>
      <c r="D38" s="716">
        <f>FM_STR!D19</f>
        <v>0</v>
      </c>
      <c r="E38" s="1115"/>
      <c r="F38" s="716">
        <f>IFERROR(D38/D37*F37,0)</f>
        <v>0</v>
      </c>
      <c r="G38" s="1149"/>
      <c r="H38" s="1144"/>
      <c r="I38" s="710"/>
      <c r="J38" s="717">
        <f>FM_STR!H19</f>
        <v>0</v>
      </c>
      <c r="K38" s="1115"/>
      <c r="L38" s="719"/>
      <c r="M38" s="719"/>
      <c r="N38" s="1118"/>
      <c r="O38" s="1112"/>
      <c r="P38" s="1112"/>
      <c r="Q38" s="719"/>
      <c r="R38" s="1115"/>
      <c r="S38" s="1109"/>
      <c r="T38" s="719"/>
      <c r="U38" s="719"/>
      <c r="V38" s="719"/>
      <c r="W38" s="4"/>
      <c r="X38" s="713">
        <v>20</v>
      </c>
      <c r="Y38" s="714">
        <v>29200000</v>
      </c>
    </row>
    <row r="39" spans="1:25" ht="14.55" customHeight="1" x14ac:dyDescent="0.2">
      <c r="A39" s="5"/>
      <c r="B39" s="1128" t="s">
        <v>231</v>
      </c>
      <c r="C39" s="708" t="s">
        <v>156</v>
      </c>
      <c r="D39" s="709">
        <f>EDI_ORD!M5</f>
        <v>0</v>
      </c>
      <c r="E39" s="1115"/>
      <c r="F39" s="709">
        <f>EDI_ORD!N5</f>
        <v>0</v>
      </c>
      <c r="G39" s="1120">
        <f>IFERROR(SUM(F39:F40)/$F$45,0)</f>
        <v>0</v>
      </c>
      <c r="H39" s="1143" t="s">
        <v>1355</v>
      </c>
      <c r="I39" s="710"/>
      <c r="J39" s="711">
        <f>EDI_ORD!V5</f>
        <v>0</v>
      </c>
      <c r="K39" s="1115"/>
      <c r="L39" s="712"/>
      <c r="M39" s="712"/>
      <c r="N39" s="1118"/>
      <c r="O39" s="1112"/>
      <c r="P39" s="1112"/>
      <c r="Q39" s="712"/>
      <c r="R39" s="1115"/>
      <c r="S39" s="1109"/>
      <c r="T39" s="712"/>
      <c r="U39" s="712"/>
      <c r="V39" s="712"/>
      <c r="W39" s="4"/>
      <c r="X39" s="713">
        <v>19</v>
      </c>
      <c r="Y39" s="714">
        <v>25600000</v>
      </c>
    </row>
    <row r="40" spans="1:25" ht="10.95" customHeight="1" thickBot="1" x14ac:dyDescent="0.25">
      <c r="A40" s="5"/>
      <c r="B40" s="1129"/>
      <c r="C40" s="715" t="s">
        <v>157</v>
      </c>
      <c r="D40" s="716">
        <f>FM_STR!D18</f>
        <v>0</v>
      </c>
      <c r="E40" s="1116"/>
      <c r="F40" s="716">
        <f>IFERROR(D40/D39*F39,0)</f>
        <v>0</v>
      </c>
      <c r="G40" s="1121"/>
      <c r="H40" s="1144"/>
      <c r="I40" s="710"/>
      <c r="J40" s="717">
        <f>FM_STR!H18</f>
        <v>0</v>
      </c>
      <c r="K40" s="1116"/>
      <c r="L40" s="719"/>
      <c r="M40" s="719"/>
      <c r="N40" s="1119"/>
      <c r="O40" s="1112"/>
      <c r="P40" s="1112"/>
      <c r="Q40" s="719"/>
      <c r="R40" s="1115"/>
      <c r="S40" s="1109"/>
      <c r="T40" s="719"/>
      <c r="U40" s="719"/>
      <c r="V40" s="719"/>
      <c r="W40" s="4"/>
      <c r="X40" s="713">
        <v>20</v>
      </c>
      <c r="Y40" s="714">
        <v>29200000</v>
      </c>
    </row>
    <row r="41" spans="1:25" ht="14.55" customHeight="1" x14ac:dyDescent="0.2">
      <c r="A41" s="243"/>
      <c r="B41" s="1130" t="s">
        <v>84</v>
      </c>
      <c r="C41" s="732" t="s">
        <v>83</v>
      </c>
      <c r="D41" s="709" t="s">
        <v>94</v>
      </c>
      <c r="E41" s="1108"/>
      <c r="F41" s="1125"/>
      <c r="G41" s="1146"/>
      <c r="H41" s="781"/>
      <c r="I41" s="780"/>
      <c r="J41" s="761"/>
      <c r="K41" s="776">
        <f>SG!D3</f>
        <v>0</v>
      </c>
      <c r="L41" s="723"/>
      <c r="M41" s="723"/>
      <c r="N41" s="712"/>
      <c r="O41" s="1112"/>
      <c r="P41" s="1112"/>
      <c r="Q41" s="723"/>
      <c r="R41" s="1115"/>
      <c r="S41" s="1109"/>
      <c r="T41" s="723"/>
      <c r="U41" s="723"/>
      <c r="V41" s="723"/>
      <c r="W41" s="4"/>
      <c r="X41" s="713">
        <v>21</v>
      </c>
      <c r="Y41" s="714">
        <v>9200000</v>
      </c>
    </row>
    <row r="42" spans="1:25" ht="10.5" customHeight="1" x14ac:dyDescent="0.2">
      <c r="A42" s="243"/>
      <c r="B42" s="1131"/>
      <c r="C42" s="10" t="s">
        <v>93</v>
      </c>
      <c r="D42" s="734" t="s">
        <v>94</v>
      </c>
      <c r="E42" s="1109"/>
      <c r="F42" s="1126"/>
      <c r="G42" s="1147"/>
      <c r="H42" s="782"/>
      <c r="I42" s="780"/>
      <c r="J42" s="761"/>
      <c r="K42" s="777">
        <f>SG!D6</f>
        <v>0</v>
      </c>
      <c r="L42" s="718"/>
      <c r="M42" s="718"/>
      <c r="N42" s="718"/>
      <c r="O42" s="1112"/>
      <c r="P42" s="1112"/>
      <c r="Q42" s="718"/>
      <c r="R42" s="1115"/>
      <c r="S42" s="1109"/>
      <c r="T42" s="718"/>
      <c r="U42" s="718"/>
      <c r="V42" s="718"/>
      <c r="W42" s="4"/>
      <c r="X42" s="713">
        <v>22</v>
      </c>
      <c r="Y42" s="714">
        <v>226400000</v>
      </c>
    </row>
    <row r="43" spans="1:25" ht="10.5" customHeight="1" x14ac:dyDescent="0.2">
      <c r="A43" s="243"/>
      <c r="B43" s="1131"/>
      <c r="C43" s="10" t="s">
        <v>96</v>
      </c>
      <c r="D43" s="734" t="s">
        <v>94</v>
      </c>
      <c r="E43" s="1109"/>
      <c r="F43" s="1126"/>
      <c r="G43" s="1147"/>
      <c r="H43" s="782"/>
      <c r="I43" s="780"/>
      <c r="J43" s="761"/>
      <c r="K43" s="777">
        <f>SG!D9</f>
        <v>0</v>
      </c>
      <c r="L43" s="718"/>
      <c r="M43" s="718"/>
      <c r="N43" s="718"/>
      <c r="O43" s="1112"/>
      <c r="P43" s="1112"/>
      <c r="Q43" s="718"/>
      <c r="R43" s="1115"/>
      <c r="S43" s="1109"/>
      <c r="T43" s="718"/>
      <c r="U43" s="718"/>
      <c r="V43" s="718"/>
      <c r="W43" s="4"/>
      <c r="X43" s="713">
        <v>23</v>
      </c>
      <c r="Y43" s="714">
        <v>114400000</v>
      </c>
    </row>
    <row r="44" spans="1:25" ht="10.95" customHeight="1" thickBot="1" x14ac:dyDescent="0.25">
      <c r="A44" s="735"/>
      <c r="B44" s="1132"/>
      <c r="C44" s="736" t="s">
        <v>99</v>
      </c>
      <c r="D44" s="716" t="s">
        <v>94</v>
      </c>
      <c r="E44" s="1110"/>
      <c r="F44" s="1127"/>
      <c r="G44" s="1148"/>
      <c r="H44" s="782"/>
      <c r="I44" s="780"/>
      <c r="J44" s="761"/>
      <c r="K44" s="778">
        <f>SG!D12</f>
        <v>0</v>
      </c>
      <c r="L44" s="719"/>
      <c r="M44" s="719"/>
      <c r="N44" s="719"/>
      <c r="O44" s="1113"/>
      <c r="P44" s="1113"/>
      <c r="Q44" s="719"/>
      <c r="R44" s="1116"/>
      <c r="S44" s="1110"/>
      <c r="T44" s="719"/>
      <c r="U44" s="719"/>
      <c r="V44" s="719"/>
      <c r="W44" s="4"/>
      <c r="X44" s="713">
        <v>24</v>
      </c>
      <c r="Y44" s="714">
        <v>40000000</v>
      </c>
    </row>
    <row r="45" spans="1:25" ht="14.55" customHeight="1" thickBot="1" x14ac:dyDescent="0.25">
      <c r="A45" s="737" t="s">
        <v>251</v>
      </c>
      <c r="B45" s="791"/>
      <c r="C45" s="792"/>
      <c r="D45" s="793">
        <f>SUM(D5:D40)</f>
        <v>0</v>
      </c>
      <c r="E45" s="794">
        <f>SUM(E5:E44)</f>
        <v>0</v>
      </c>
      <c r="F45" s="789">
        <f>SUM(F5:F40)</f>
        <v>0</v>
      </c>
      <c r="G45" s="790">
        <f>SUM(G5:G40)</f>
        <v>0</v>
      </c>
      <c r="H45" s="733"/>
      <c r="I45" s="738"/>
      <c r="J45" s="739">
        <f>SUM(J5:J40)</f>
        <v>0</v>
      </c>
      <c r="K45" s="740">
        <f>K5+SUM(K41:K44)</f>
        <v>0</v>
      </c>
      <c r="L45" s="740">
        <f t="shared" ref="L45:N45" si="0">SUM(L5:L44)</f>
        <v>0</v>
      </c>
      <c r="M45" s="740">
        <f t="shared" si="0"/>
        <v>0</v>
      </c>
      <c r="N45" s="740">
        <f t="shared" si="0"/>
        <v>0</v>
      </c>
      <c r="O45" s="740">
        <f>SUM(O5)</f>
        <v>0</v>
      </c>
      <c r="P45" s="740">
        <f>SUM(P5:P44)</f>
        <v>0</v>
      </c>
      <c r="Q45" s="740">
        <f>SUM(Q5:Q44)</f>
        <v>0</v>
      </c>
      <c r="R45" s="740">
        <f>SUM(R5:R44)</f>
        <v>0</v>
      </c>
      <c r="S45" s="740">
        <f>0.015*D45</f>
        <v>0</v>
      </c>
      <c r="T45" s="740">
        <f>SUM(T5:T44)</f>
        <v>0</v>
      </c>
      <c r="U45" s="740">
        <f>SUM(U5:U44)</f>
        <v>0</v>
      </c>
      <c r="V45" s="741">
        <f>SUM(V5:V44)</f>
        <v>0</v>
      </c>
      <c r="W45" s="5"/>
      <c r="X45" s="15"/>
      <c r="Y45" s="15"/>
    </row>
    <row r="46" spans="1:25" ht="11.4" thickTop="1" thickBot="1" x14ac:dyDescent="0.25">
      <c r="A46" s="3"/>
      <c r="B46" s="1138" t="s">
        <v>221</v>
      </c>
      <c r="C46" s="1139"/>
      <c r="D46" s="1139"/>
      <c r="E46" s="733"/>
      <c r="F46" s="733"/>
      <c r="G46" s="733"/>
      <c r="H46" s="733"/>
      <c r="I46" s="742"/>
      <c r="J46" s="743">
        <f>IFERROR(J45/$D$45,0)</f>
        <v>0</v>
      </c>
      <c r="K46" s="744">
        <f t="shared" ref="K46:V46" si="1">IFERROR(K45/$D$45,0)</f>
        <v>0</v>
      </c>
      <c r="L46" s="745">
        <f t="shared" si="1"/>
        <v>0</v>
      </c>
      <c r="M46" s="745">
        <f t="shared" si="1"/>
        <v>0</v>
      </c>
      <c r="N46" s="745">
        <f t="shared" si="1"/>
        <v>0</v>
      </c>
      <c r="O46" s="745">
        <f t="shared" si="1"/>
        <v>0</v>
      </c>
      <c r="P46" s="745">
        <f t="shared" si="1"/>
        <v>0</v>
      </c>
      <c r="Q46" s="745">
        <f t="shared" si="1"/>
        <v>0</v>
      </c>
      <c r="R46" s="745">
        <f t="shared" si="1"/>
        <v>0</v>
      </c>
      <c r="S46" s="745">
        <f t="shared" si="1"/>
        <v>0</v>
      </c>
      <c r="T46" s="745">
        <f t="shared" si="1"/>
        <v>0</v>
      </c>
      <c r="U46" s="745">
        <f t="shared" si="1"/>
        <v>0</v>
      </c>
      <c r="V46" s="746">
        <f t="shared" si="1"/>
        <v>0</v>
      </c>
      <c r="W46" s="5"/>
      <c r="X46" s="3"/>
      <c r="Y46" s="3"/>
    </row>
    <row r="47" spans="1:25" s="756" customFormat="1" ht="14.4" thickTop="1" thickBot="1" x14ac:dyDescent="0.3">
      <c r="A47" s="747"/>
      <c r="B47" s="748"/>
      <c r="C47" s="749"/>
      <c r="D47" s="750"/>
      <c r="E47" s="753"/>
      <c r="F47" s="750"/>
      <c r="G47" s="750"/>
      <c r="H47" s="750"/>
      <c r="I47" s="751"/>
      <c r="J47" s="752"/>
      <c r="K47" s="752"/>
      <c r="L47" s="753"/>
      <c r="M47" s="753"/>
      <c r="N47" s="753"/>
      <c r="O47" s="753"/>
      <c r="P47" s="753"/>
      <c r="Q47" s="753"/>
      <c r="R47" s="753"/>
      <c r="S47" s="753"/>
      <c r="T47" s="753"/>
      <c r="U47" s="753"/>
      <c r="V47" s="754"/>
      <c r="W47" s="755"/>
      <c r="X47" s="747"/>
      <c r="Y47" s="747"/>
    </row>
    <row r="48" spans="1:25" s="702" customFormat="1" ht="13.8" thickBot="1" x14ac:dyDescent="0.3">
      <c r="A48" s="697"/>
      <c r="B48" s="787" t="s">
        <v>249</v>
      </c>
      <c r="C48" s="788"/>
      <c r="D48" s="795">
        <f>SUM(D45)-E45</f>
        <v>0</v>
      </c>
      <c r="E48" s="701"/>
      <c r="F48" s="757"/>
      <c r="G48" s="757"/>
      <c r="H48" s="757"/>
      <c r="I48" s="755"/>
      <c r="J48" s="701"/>
      <c r="K48" s="701"/>
      <c r="L48" s="701"/>
      <c r="M48" s="701"/>
      <c r="N48" s="701"/>
      <c r="O48" s="701"/>
      <c r="P48" s="701"/>
      <c r="Q48" s="701"/>
      <c r="R48" s="701"/>
      <c r="S48" s="701"/>
      <c r="T48" s="701"/>
      <c r="U48" s="701"/>
      <c r="V48" s="701"/>
      <c r="W48" s="701"/>
      <c r="X48" s="701"/>
      <c r="Y48" s="701"/>
    </row>
    <row r="49" spans="2:4" s="702" customFormat="1" ht="13.8" thickBot="1" x14ac:dyDescent="0.3">
      <c r="B49" s="758" t="s">
        <v>250</v>
      </c>
      <c r="C49" s="759"/>
      <c r="D49" s="760">
        <f>SUM(J45:V45)</f>
        <v>0</v>
      </c>
    </row>
    <row r="50" spans="2:4" s="702" customFormat="1" ht="13.2" x14ac:dyDescent="0.25">
      <c r="B50" s="1134" t="s">
        <v>89</v>
      </c>
      <c r="C50" s="1135"/>
      <c r="D50" s="796">
        <f>D48-D49</f>
        <v>0</v>
      </c>
    </row>
    <row r="51" spans="2:4" s="702" customFormat="1" ht="13.8" thickBot="1" x14ac:dyDescent="0.3">
      <c r="B51" s="1136"/>
      <c r="C51" s="1137"/>
      <c r="D51" s="797" t="str">
        <f>IFERROR(D50/D48,"")</f>
        <v/>
      </c>
    </row>
  </sheetData>
  <sheetProtection selectLockedCells="1"/>
  <mergeCells count="66">
    <mergeCell ref="K5:K40"/>
    <mergeCell ref="B3:E3"/>
    <mergeCell ref="E5:E40"/>
    <mergeCell ref="H24:H26"/>
    <mergeCell ref="H27:H28"/>
    <mergeCell ref="H29:H30"/>
    <mergeCell ref="H31:H32"/>
    <mergeCell ref="H33:H34"/>
    <mergeCell ref="H13:H14"/>
    <mergeCell ref="H15:H16"/>
    <mergeCell ref="H17:H18"/>
    <mergeCell ref="H19:H21"/>
    <mergeCell ref="H22:H23"/>
    <mergeCell ref="G35:G36"/>
    <mergeCell ref="G39:G40"/>
    <mergeCell ref="G24:G26"/>
    <mergeCell ref="G41:G44"/>
    <mergeCell ref="H35:H36"/>
    <mergeCell ref="H39:H40"/>
    <mergeCell ref="G37:G38"/>
    <mergeCell ref="H37:H38"/>
    <mergeCell ref="F3:H3"/>
    <mergeCell ref="G5:G6"/>
    <mergeCell ref="G7:G8"/>
    <mergeCell ref="G9:G10"/>
    <mergeCell ref="G11:G12"/>
    <mergeCell ref="H5:H6"/>
    <mergeCell ref="H7:H8"/>
    <mergeCell ref="H9:H10"/>
    <mergeCell ref="H11:H12"/>
    <mergeCell ref="B50:C51"/>
    <mergeCell ref="B46:D46"/>
    <mergeCell ref="B41:B44"/>
    <mergeCell ref="B29:B30"/>
    <mergeCell ref="B22:B23"/>
    <mergeCell ref="B27:B28"/>
    <mergeCell ref="B39:B40"/>
    <mergeCell ref="B37:B38"/>
    <mergeCell ref="B5:B6"/>
    <mergeCell ref="B31:B32"/>
    <mergeCell ref="B33:B34"/>
    <mergeCell ref="B35:B36"/>
    <mergeCell ref="B19:B21"/>
    <mergeCell ref="B24:B26"/>
    <mergeCell ref="B17:B18"/>
    <mergeCell ref="B13:B14"/>
    <mergeCell ref="B11:B12"/>
    <mergeCell ref="B7:B8"/>
    <mergeCell ref="B9:B10"/>
    <mergeCell ref="B15:B16"/>
    <mergeCell ref="E41:E44"/>
    <mergeCell ref="S5:S44"/>
    <mergeCell ref="P5:P44"/>
    <mergeCell ref="R5:R44"/>
    <mergeCell ref="O5:O44"/>
    <mergeCell ref="N5:N40"/>
    <mergeCell ref="G27:G28"/>
    <mergeCell ref="G29:G30"/>
    <mergeCell ref="G31:G32"/>
    <mergeCell ref="G33:G34"/>
    <mergeCell ref="G13:G14"/>
    <mergeCell ref="G15:G16"/>
    <mergeCell ref="G17:G18"/>
    <mergeCell ref="G19:G21"/>
    <mergeCell ref="G22:G23"/>
    <mergeCell ref="F41:F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0"/>
  <sheetViews>
    <sheetView zoomScaleNormal="100" workbookViewId="0">
      <selection activeCell="J3" sqref="J3:J18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1.5546875" style="23" customWidth="1"/>
    <col min="5" max="5" width="51" style="23" customWidth="1"/>
    <col min="6" max="6" width="14.44140625" style="23" bestFit="1" customWidth="1"/>
    <col min="7" max="7" width="11.77734375" style="23" customWidth="1"/>
    <col min="8" max="8" width="13.44140625" style="23" bestFit="1" customWidth="1"/>
    <col min="9" max="9" width="6.77734375" style="23" bestFit="1" customWidth="1"/>
    <col min="10" max="10" width="8.55468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3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440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72" thickBot="1" x14ac:dyDescent="0.25">
      <c r="B2" s="44" t="s">
        <v>302</v>
      </c>
      <c r="C2" s="45" t="s">
        <v>307</v>
      </c>
      <c r="D2" s="45" t="s">
        <v>303</v>
      </c>
      <c r="E2" s="45" t="s">
        <v>0</v>
      </c>
      <c r="F2" s="46" t="s">
        <v>51</v>
      </c>
      <c r="G2" s="47" t="s">
        <v>889</v>
      </c>
      <c r="H2" s="48" t="s">
        <v>317</v>
      </c>
      <c r="I2" s="49" t="s">
        <v>46</v>
      </c>
      <c r="J2" s="50" t="s">
        <v>503</v>
      </c>
      <c r="K2" s="50" t="s">
        <v>318</v>
      </c>
      <c r="L2" s="51" t="s">
        <v>7</v>
      </c>
      <c r="M2" s="52" t="s">
        <v>14</v>
      </c>
      <c r="N2" s="53" t="s">
        <v>969</v>
      </c>
      <c r="O2" s="54" t="s">
        <v>886</v>
      </c>
      <c r="P2" s="55" t="s">
        <v>887</v>
      </c>
      <c r="Q2" s="55" t="s">
        <v>244</v>
      </c>
      <c r="R2" s="55" t="s">
        <v>245</v>
      </c>
      <c r="S2" s="55" t="s">
        <v>246</v>
      </c>
      <c r="T2" s="56" t="s">
        <v>268</v>
      </c>
      <c r="U2" s="57" t="s">
        <v>58</v>
      </c>
      <c r="V2" s="53" t="s">
        <v>57</v>
      </c>
      <c r="W2" s="50" t="s">
        <v>9</v>
      </c>
      <c r="X2" s="53" t="s">
        <v>10</v>
      </c>
    </row>
    <row r="3" spans="2:24" ht="71.55" customHeight="1" x14ac:dyDescent="0.2">
      <c r="B3" s="58" t="s">
        <v>442</v>
      </c>
      <c r="C3" s="59" t="s">
        <v>516</v>
      </c>
      <c r="D3" s="60" t="s">
        <v>522</v>
      </c>
      <c r="E3" s="61" t="s">
        <v>519</v>
      </c>
      <c r="F3" s="62" t="s">
        <v>835</v>
      </c>
      <c r="G3" s="63"/>
      <c r="H3" s="64">
        <v>2829.1210000000001</v>
      </c>
      <c r="I3" s="810"/>
      <c r="J3" s="813" t="s">
        <v>988</v>
      </c>
      <c r="K3" s="65">
        <f>ROUND(H3*(1-$I$3),3)</f>
        <v>2829.1210000000001</v>
      </c>
      <c r="L3" s="66">
        <f>K3*G3</f>
        <v>0</v>
      </c>
      <c r="M3" s="66">
        <f>L3*3.5</f>
        <v>0</v>
      </c>
      <c r="N3" s="67">
        <f>H3*G3*3.5</f>
        <v>0</v>
      </c>
      <c r="O3" s="68"/>
      <c r="P3" s="69"/>
      <c r="Q3" s="70"/>
      <c r="R3" s="70"/>
      <c r="S3" s="70"/>
      <c r="T3" s="71"/>
      <c r="U3" s="72">
        <f t="shared" ref="U3:U18" si="0">IF(AND(G3&gt;0,O3=""),"tempo di esecuzione mancante",G3*O3*P3)</f>
        <v>0</v>
      </c>
      <c r="V3" s="73">
        <f>IFERROR(U3*3.5,"tempo di esecuzione mancante")</f>
        <v>0</v>
      </c>
      <c r="W3" s="74">
        <f>IFERROR(T3*U3,"tempo di esecuzione mancante")</f>
        <v>0</v>
      </c>
      <c r="X3" s="75">
        <f>IFERROR(W3*3.5,"tempo di esecuzione mancante")</f>
        <v>0</v>
      </c>
    </row>
    <row r="4" spans="2:24" ht="43.5" customHeight="1" x14ac:dyDescent="0.2">
      <c r="B4" s="76" t="s">
        <v>443</v>
      </c>
      <c r="C4" s="77" t="s">
        <v>517</v>
      </c>
      <c r="D4" s="78" t="s">
        <v>523</v>
      </c>
      <c r="E4" s="79" t="s">
        <v>520</v>
      </c>
      <c r="F4" s="80" t="s">
        <v>836</v>
      </c>
      <c r="G4" s="81"/>
      <c r="H4" s="82">
        <v>756.39300000000003</v>
      </c>
      <c r="I4" s="811"/>
      <c r="J4" s="814"/>
      <c r="K4" s="83">
        <f t="shared" ref="K4:K18" si="1">ROUND(H4*(1-$I$3),3)</f>
        <v>756.39300000000003</v>
      </c>
      <c r="L4" s="84">
        <f t="shared" ref="L4:L18" si="2">K4*G4</f>
        <v>0</v>
      </c>
      <c r="M4" s="84">
        <f t="shared" ref="M4:M18" si="3">L4*3.5</f>
        <v>0</v>
      </c>
      <c r="N4" s="85">
        <f t="shared" ref="N4:N18" si="4">H4*G4*3.5</f>
        <v>0</v>
      </c>
      <c r="O4" s="86"/>
      <c r="P4" s="87"/>
      <c r="Q4" s="88"/>
      <c r="R4" s="88"/>
      <c r="S4" s="88"/>
      <c r="T4" s="89"/>
      <c r="U4" s="90">
        <f t="shared" si="0"/>
        <v>0</v>
      </c>
      <c r="V4" s="91">
        <f t="shared" ref="V4:V18" si="5">IFERROR(U4*3.5,"tempo di esecuzione mancante")</f>
        <v>0</v>
      </c>
      <c r="W4" s="92">
        <f t="shared" ref="W4:W18" si="6">IFERROR(T4*U4,"tempo di esecuzione mancante")</f>
        <v>0</v>
      </c>
      <c r="X4" s="93">
        <f t="shared" ref="X4:X18" si="7">IFERROR(W4*3.5,"tempo di esecuzione mancante")</f>
        <v>0</v>
      </c>
    </row>
    <row r="5" spans="2:24" ht="33" customHeight="1" x14ac:dyDescent="0.2">
      <c r="B5" s="94" t="s">
        <v>515</v>
      </c>
      <c r="C5" s="95" t="s">
        <v>518</v>
      </c>
      <c r="D5" s="96" t="s">
        <v>524</v>
      </c>
      <c r="E5" s="97" t="s">
        <v>521</v>
      </c>
      <c r="F5" s="98" t="s">
        <v>837</v>
      </c>
      <c r="G5" s="81"/>
      <c r="H5" s="99">
        <v>3.0139999999999998</v>
      </c>
      <c r="I5" s="811"/>
      <c r="J5" s="814"/>
      <c r="K5" s="100">
        <f t="shared" ref="K5" si="8">ROUND(H5*(1-$I$3),3)</f>
        <v>3.0139999999999998</v>
      </c>
      <c r="L5" s="101">
        <f t="shared" ref="L5" si="9">K5*G5</f>
        <v>0</v>
      </c>
      <c r="M5" s="101">
        <f t="shared" si="3"/>
        <v>0</v>
      </c>
      <c r="N5" s="102">
        <f t="shared" si="4"/>
        <v>0</v>
      </c>
      <c r="O5" s="103"/>
      <c r="P5" s="104"/>
      <c r="Q5" s="105"/>
      <c r="R5" s="105"/>
      <c r="S5" s="105"/>
      <c r="T5" s="106"/>
      <c r="U5" s="90">
        <f t="shared" si="0"/>
        <v>0</v>
      </c>
      <c r="V5" s="107">
        <f t="shared" si="5"/>
        <v>0</v>
      </c>
      <c r="W5" s="108">
        <f t="shared" ref="W5" si="10">IFERROR(T5*U5,"tempo di esecuzione mancante")</f>
        <v>0</v>
      </c>
      <c r="X5" s="109">
        <f t="shared" si="7"/>
        <v>0</v>
      </c>
    </row>
    <row r="6" spans="2:24" ht="33" customHeight="1" x14ac:dyDescent="0.2">
      <c r="B6" s="94" t="s">
        <v>444</v>
      </c>
      <c r="C6" s="95" t="s">
        <v>816</v>
      </c>
      <c r="D6" s="801" t="s">
        <v>815</v>
      </c>
      <c r="E6" s="807" t="s">
        <v>525</v>
      </c>
      <c r="F6" s="98" t="s">
        <v>838</v>
      </c>
      <c r="G6" s="81"/>
      <c r="H6" s="99">
        <v>1463.796</v>
      </c>
      <c r="I6" s="811"/>
      <c r="J6" s="814"/>
      <c r="K6" s="100">
        <f t="shared" si="1"/>
        <v>1463.796</v>
      </c>
      <c r="L6" s="101">
        <f t="shared" si="2"/>
        <v>0</v>
      </c>
      <c r="M6" s="101">
        <f t="shared" si="3"/>
        <v>0</v>
      </c>
      <c r="N6" s="102">
        <f t="shared" si="4"/>
        <v>0</v>
      </c>
      <c r="O6" s="103"/>
      <c r="P6" s="104"/>
      <c r="Q6" s="105"/>
      <c r="R6" s="105"/>
      <c r="S6" s="105"/>
      <c r="T6" s="106"/>
      <c r="U6" s="90">
        <f t="shared" si="0"/>
        <v>0</v>
      </c>
      <c r="V6" s="107">
        <f t="shared" si="5"/>
        <v>0</v>
      </c>
      <c r="W6" s="108">
        <f t="shared" si="6"/>
        <v>0</v>
      </c>
      <c r="X6" s="109">
        <f t="shared" si="7"/>
        <v>0</v>
      </c>
    </row>
    <row r="7" spans="2:24" ht="49.5" customHeight="1" x14ac:dyDescent="0.2">
      <c r="B7" s="76" t="s">
        <v>446</v>
      </c>
      <c r="C7" s="77" t="s">
        <v>817</v>
      </c>
      <c r="D7" s="802"/>
      <c r="E7" s="808"/>
      <c r="F7" s="80" t="s">
        <v>838</v>
      </c>
      <c r="G7" s="81"/>
      <c r="H7" s="82">
        <v>1906.963</v>
      </c>
      <c r="I7" s="811"/>
      <c r="J7" s="814"/>
      <c r="K7" s="83">
        <f t="shared" si="1"/>
        <v>1906.963</v>
      </c>
      <c r="L7" s="84">
        <f t="shared" si="2"/>
        <v>0</v>
      </c>
      <c r="M7" s="84">
        <f t="shared" si="3"/>
        <v>0</v>
      </c>
      <c r="N7" s="85">
        <f t="shared" si="4"/>
        <v>0</v>
      </c>
      <c r="O7" s="111"/>
      <c r="P7" s="87"/>
      <c r="Q7" s="88"/>
      <c r="R7" s="88"/>
      <c r="S7" s="88"/>
      <c r="T7" s="89"/>
      <c r="U7" s="112">
        <f t="shared" si="0"/>
        <v>0</v>
      </c>
      <c r="V7" s="91">
        <f t="shared" si="5"/>
        <v>0</v>
      </c>
      <c r="W7" s="92">
        <f t="shared" si="6"/>
        <v>0</v>
      </c>
      <c r="X7" s="93">
        <f t="shared" si="7"/>
        <v>0</v>
      </c>
    </row>
    <row r="8" spans="2:24" ht="47.55" customHeight="1" x14ac:dyDescent="0.2">
      <c r="B8" s="76" t="s">
        <v>448</v>
      </c>
      <c r="C8" s="77" t="s">
        <v>818</v>
      </c>
      <c r="D8" s="802"/>
      <c r="E8" s="808"/>
      <c r="F8" s="80" t="s">
        <v>838</v>
      </c>
      <c r="G8" s="81"/>
      <c r="H8" s="82">
        <v>2196.2080000000001</v>
      </c>
      <c r="I8" s="811"/>
      <c r="J8" s="814"/>
      <c r="K8" s="83">
        <f t="shared" si="1"/>
        <v>2196.2080000000001</v>
      </c>
      <c r="L8" s="84">
        <f t="shared" si="2"/>
        <v>0</v>
      </c>
      <c r="M8" s="84">
        <f t="shared" si="3"/>
        <v>0</v>
      </c>
      <c r="N8" s="85">
        <f t="shared" si="4"/>
        <v>0</v>
      </c>
      <c r="O8" s="111"/>
      <c r="P8" s="87"/>
      <c r="Q8" s="88"/>
      <c r="R8" s="88"/>
      <c r="S8" s="88"/>
      <c r="T8" s="89"/>
      <c r="U8" s="112">
        <f t="shared" si="0"/>
        <v>0</v>
      </c>
      <c r="V8" s="91">
        <f t="shared" si="5"/>
        <v>0</v>
      </c>
      <c r="W8" s="92">
        <f t="shared" si="6"/>
        <v>0</v>
      </c>
      <c r="X8" s="93">
        <f t="shared" si="7"/>
        <v>0</v>
      </c>
    </row>
    <row r="9" spans="2:24" ht="40.5" customHeight="1" x14ac:dyDescent="0.2">
      <c r="B9" s="76" t="s">
        <v>450</v>
      </c>
      <c r="C9" s="77" t="s">
        <v>819</v>
      </c>
      <c r="D9" s="803"/>
      <c r="E9" s="809"/>
      <c r="F9" s="80" t="s">
        <v>838</v>
      </c>
      <c r="G9" s="81"/>
      <c r="H9" s="82">
        <v>2707.4180000000001</v>
      </c>
      <c r="I9" s="811"/>
      <c r="J9" s="814"/>
      <c r="K9" s="83">
        <f t="shared" si="1"/>
        <v>2707.4180000000001</v>
      </c>
      <c r="L9" s="84">
        <f t="shared" si="2"/>
        <v>0</v>
      </c>
      <c r="M9" s="84">
        <f t="shared" si="3"/>
        <v>0</v>
      </c>
      <c r="N9" s="85">
        <f t="shared" si="4"/>
        <v>0</v>
      </c>
      <c r="O9" s="111"/>
      <c r="P9" s="87"/>
      <c r="Q9" s="88"/>
      <c r="R9" s="88"/>
      <c r="S9" s="88"/>
      <c r="T9" s="89"/>
      <c r="U9" s="112">
        <f t="shared" si="0"/>
        <v>0</v>
      </c>
      <c r="V9" s="91">
        <f t="shared" si="5"/>
        <v>0</v>
      </c>
      <c r="W9" s="92">
        <f t="shared" si="6"/>
        <v>0</v>
      </c>
      <c r="X9" s="93">
        <f t="shared" si="7"/>
        <v>0</v>
      </c>
    </row>
    <row r="10" spans="2:24" ht="33" customHeight="1" x14ac:dyDescent="0.2">
      <c r="B10" s="76" t="s">
        <v>526</v>
      </c>
      <c r="C10" s="113" t="s">
        <v>445</v>
      </c>
      <c r="D10" s="801" t="s">
        <v>820</v>
      </c>
      <c r="E10" s="807" t="s">
        <v>531</v>
      </c>
      <c r="F10" s="80" t="s">
        <v>839</v>
      </c>
      <c r="G10" s="81"/>
      <c r="H10" s="114">
        <v>582.49699999999996</v>
      </c>
      <c r="I10" s="811"/>
      <c r="J10" s="814"/>
      <c r="K10" s="115">
        <f t="shared" si="1"/>
        <v>582.49699999999996</v>
      </c>
      <c r="L10" s="116">
        <f t="shared" si="2"/>
        <v>0</v>
      </c>
      <c r="M10" s="116">
        <f t="shared" si="3"/>
        <v>0</v>
      </c>
      <c r="N10" s="85">
        <f t="shared" si="4"/>
        <v>0</v>
      </c>
      <c r="O10" s="111"/>
      <c r="P10" s="87"/>
      <c r="Q10" s="88"/>
      <c r="R10" s="88"/>
      <c r="S10" s="88"/>
      <c r="T10" s="89"/>
      <c r="U10" s="117">
        <f t="shared" si="0"/>
        <v>0</v>
      </c>
      <c r="V10" s="118">
        <f t="shared" si="5"/>
        <v>0</v>
      </c>
      <c r="W10" s="119">
        <f t="shared" si="6"/>
        <v>0</v>
      </c>
      <c r="X10" s="120">
        <f t="shared" si="7"/>
        <v>0</v>
      </c>
    </row>
    <row r="11" spans="2:24" ht="33" customHeight="1" x14ac:dyDescent="0.2">
      <c r="B11" s="76" t="s">
        <v>527</v>
      </c>
      <c r="C11" s="113" t="s">
        <v>447</v>
      </c>
      <c r="D11" s="802"/>
      <c r="E11" s="808"/>
      <c r="F11" s="80" t="s">
        <v>839</v>
      </c>
      <c r="G11" s="81"/>
      <c r="H11" s="99">
        <v>1339.7439999999999</v>
      </c>
      <c r="I11" s="811"/>
      <c r="J11" s="814"/>
      <c r="K11" s="121">
        <f t="shared" si="1"/>
        <v>1339.7439999999999</v>
      </c>
      <c r="L11" s="116">
        <f t="shared" si="2"/>
        <v>0</v>
      </c>
      <c r="M11" s="116">
        <f t="shared" si="3"/>
        <v>0</v>
      </c>
      <c r="N11" s="85">
        <f t="shared" si="4"/>
        <v>0</v>
      </c>
      <c r="O11" s="111"/>
      <c r="P11" s="87"/>
      <c r="Q11" s="88"/>
      <c r="R11" s="88"/>
      <c r="S11" s="88"/>
      <c r="T11" s="89"/>
      <c r="U11" s="117">
        <f t="shared" si="0"/>
        <v>0</v>
      </c>
      <c r="V11" s="118">
        <f t="shared" si="5"/>
        <v>0</v>
      </c>
      <c r="W11" s="119">
        <f t="shared" si="6"/>
        <v>0</v>
      </c>
      <c r="X11" s="120">
        <f t="shared" si="7"/>
        <v>0</v>
      </c>
    </row>
    <row r="12" spans="2:24" ht="33" customHeight="1" x14ac:dyDescent="0.2">
      <c r="B12" s="76" t="s">
        <v>528</v>
      </c>
      <c r="C12" s="95" t="s">
        <v>449</v>
      </c>
      <c r="D12" s="802"/>
      <c r="E12" s="808"/>
      <c r="F12" s="98" t="s">
        <v>839</v>
      </c>
      <c r="G12" s="81"/>
      <c r="H12" s="99">
        <v>1640.818</v>
      </c>
      <c r="I12" s="811"/>
      <c r="J12" s="814"/>
      <c r="K12" s="100">
        <f t="shared" si="1"/>
        <v>1640.818</v>
      </c>
      <c r="L12" s="101">
        <f t="shared" si="2"/>
        <v>0</v>
      </c>
      <c r="M12" s="101">
        <f t="shared" si="3"/>
        <v>0</v>
      </c>
      <c r="N12" s="102">
        <f t="shared" si="4"/>
        <v>0</v>
      </c>
      <c r="O12" s="103"/>
      <c r="P12" s="104"/>
      <c r="Q12" s="105"/>
      <c r="R12" s="105"/>
      <c r="S12" s="105"/>
      <c r="T12" s="106"/>
      <c r="U12" s="90">
        <f t="shared" si="0"/>
        <v>0</v>
      </c>
      <c r="V12" s="107">
        <f t="shared" si="5"/>
        <v>0</v>
      </c>
      <c r="W12" s="108">
        <f t="shared" si="6"/>
        <v>0</v>
      </c>
      <c r="X12" s="109">
        <f t="shared" si="7"/>
        <v>0</v>
      </c>
    </row>
    <row r="13" spans="2:24" ht="33" customHeight="1" x14ac:dyDescent="0.2">
      <c r="B13" s="76" t="s">
        <v>529</v>
      </c>
      <c r="C13" s="77" t="s">
        <v>451</v>
      </c>
      <c r="D13" s="802"/>
      <c r="E13" s="808"/>
      <c r="F13" s="80" t="s">
        <v>839</v>
      </c>
      <c r="G13" s="81"/>
      <c r="H13" s="82">
        <v>2017.088</v>
      </c>
      <c r="I13" s="811"/>
      <c r="J13" s="814"/>
      <c r="K13" s="83">
        <f t="shared" si="1"/>
        <v>2017.088</v>
      </c>
      <c r="L13" s="84">
        <f t="shared" si="2"/>
        <v>0</v>
      </c>
      <c r="M13" s="84">
        <f t="shared" si="3"/>
        <v>0</v>
      </c>
      <c r="N13" s="85">
        <f t="shared" si="4"/>
        <v>0</v>
      </c>
      <c r="O13" s="111"/>
      <c r="P13" s="87"/>
      <c r="Q13" s="88"/>
      <c r="R13" s="88"/>
      <c r="S13" s="88"/>
      <c r="T13" s="89"/>
      <c r="U13" s="112">
        <f t="shared" si="0"/>
        <v>0</v>
      </c>
      <c r="V13" s="91">
        <f t="shared" si="5"/>
        <v>0</v>
      </c>
      <c r="W13" s="92">
        <f t="shared" si="6"/>
        <v>0</v>
      </c>
      <c r="X13" s="93">
        <f t="shared" si="7"/>
        <v>0</v>
      </c>
    </row>
    <row r="14" spans="2:24" ht="33" customHeight="1" x14ac:dyDescent="0.2">
      <c r="B14" s="76" t="s">
        <v>530</v>
      </c>
      <c r="C14" s="77" t="s">
        <v>452</v>
      </c>
      <c r="D14" s="803"/>
      <c r="E14" s="809"/>
      <c r="F14" s="80" t="s">
        <v>839</v>
      </c>
      <c r="G14" s="81"/>
      <c r="H14" s="82">
        <v>2533.299</v>
      </c>
      <c r="I14" s="811"/>
      <c r="J14" s="814"/>
      <c r="K14" s="83">
        <f t="shared" si="1"/>
        <v>2533.299</v>
      </c>
      <c r="L14" s="84">
        <f t="shared" si="2"/>
        <v>0</v>
      </c>
      <c r="M14" s="84">
        <f t="shared" si="3"/>
        <v>0</v>
      </c>
      <c r="N14" s="85">
        <f t="shared" si="4"/>
        <v>0</v>
      </c>
      <c r="O14" s="111"/>
      <c r="P14" s="87"/>
      <c r="Q14" s="88"/>
      <c r="R14" s="88"/>
      <c r="S14" s="88"/>
      <c r="T14" s="89"/>
      <c r="U14" s="112">
        <f t="shared" si="0"/>
        <v>0</v>
      </c>
      <c r="V14" s="91">
        <f t="shared" si="5"/>
        <v>0</v>
      </c>
      <c r="W14" s="92">
        <f t="shared" si="6"/>
        <v>0</v>
      </c>
      <c r="X14" s="93">
        <f t="shared" si="7"/>
        <v>0</v>
      </c>
    </row>
    <row r="15" spans="2:24" ht="30.6" x14ac:dyDescent="0.2">
      <c r="B15" s="94" t="s">
        <v>453</v>
      </c>
      <c r="C15" s="95" t="s">
        <v>454</v>
      </c>
      <c r="D15" s="96" t="s">
        <v>461</v>
      </c>
      <c r="E15" s="97" t="s">
        <v>460</v>
      </c>
      <c r="F15" s="98" t="s">
        <v>837</v>
      </c>
      <c r="G15" s="81"/>
      <c r="H15" s="99">
        <v>7.3999999999999996E-2</v>
      </c>
      <c r="I15" s="811"/>
      <c r="J15" s="814"/>
      <c r="K15" s="100">
        <f t="shared" si="1"/>
        <v>7.3999999999999996E-2</v>
      </c>
      <c r="L15" s="101">
        <f t="shared" si="2"/>
        <v>0</v>
      </c>
      <c r="M15" s="101">
        <f t="shared" si="3"/>
        <v>0</v>
      </c>
      <c r="N15" s="102">
        <f t="shared" si="4"/>
        <v>0</v>
      </c>
      <c r="O15" s="103"/>
      <c r="P15" s="104"/>
      <c r="Q15" s="105"/>
      <c r="R15" s="105"/>
      <c r="S15" s="105"/>
      <c r="T15" s="106"/>
      <c r="U15" s="117">
        <f t="shared" si="0"/>
        <v>0</v>
      </c>
      <c r="V15" s="107">
        <f t="shared" si="5"/>
        <v>0</v>
      </c>
      <c r="W15" s="108">
        <f t="shared" si="6"/>
        <v>0</v>
      </c>
      <c r="X15" s="109">
        <f t="shared" si="7"/>
        <v>0</v>
      </c>
    </row>
    <row r="16" spans="2:24" ht="40.799999999999997" x14ac:dyDescent="0.2">
      <c r="B16" s="76" t="s">
        <v>455</v>
      </c>
      <c r="C16" s="77" t="s">
        <v>821</v>
      </c>
      <c r="D16" s="78" t="s">
        <v>532</v>
      </c>
      <c r="E16" s="79" t="s">
        <v>822</v>
      </c>
      <c r="F16" s="80" t="s">
        <v>837</v>
      </c>
      <c r="G16" s="81"/>
      <c r="H16" s="82">
        <v>4.7E-2</v>
      </c>
      <c r="I16" s="811"/>
      <c r="J16" s="814"/>
      <c r="K16" s="83">
        <f t="shared" si="1"/>
        <v>4.7E-2</v>
      </c>
      <c r="L16" s="84">
        <f t="shared" si="2"/>
        <v>0</v>
      </c>
      <c r="M16" s="84">
        <f t="shared" si="3"/>
        <v>0</v>
      </c>
      <c r="N16" s="85">
        <f t="shared" si="4"/>
        <v>0</v>
      </c>
      <c r="O16" s="111"/>
      <c r="P16" s="87"/>
      <c r="Q16" s="88"/>
      <c r="R16" s="88"/>
      <c r="S16" s="88"/>
      <c r="T16" s="89"/>
      <c r="U16" s="117">
        <f t="shared" si="0"/>
        <v>0</v>
      </c>
      <c r="V16" s="91">
        <f t="shared" si="5"/>
        <v>0</v>
      </c>
      <c r="W16" s="92">
        <f t="shared" si="6"/>
        <v>0</v>
      </c>
      <c r="X16" s="93">
        <f t="shared" si="7"/>
        <v>0</v>
      </c>
    </row>
    <row r="17" spans="2:24" ht="40.799999999999997" x14ac:dyDescent="0.2">
      <c r="B17" s="94" t="s">
        <v>456</v>
      </c>
      <c r="C17" s="95" t="s">
        <v>457</v>
      </c>
      <c r="D17" s="96" t="s">
        <v>533</v>
      </c>
      <c r="E17" s="97" t="s">
        <v>462</v>
      </c>
      <c r="F17" s="98" t="s">
        <v>840</v>
      </c>
      <c r="G17" s="81"/>
      <c r="H17" s="99">
        <v>73.489999999999995</v>
      </c>
      <c r="I17" s="811"/>
      <c r="J17" s="814"/>
      <c r="K17" s="100">
        <f t="shared" si="1"/>
        <v>73.489999999999995</v>
      </c>
      <c r="L17" s="101">
        <f t="shared" si="2"/>
        <v>0</v>
      </c>
      <c r="M17" s="101">
        <f t="shared" si="3"/>
        <v>0</v>
      </c>
      <c r="N17" s="102">
        <f t="shared" si="4"/>
        <v>0</v>
      </c>
      <c r="O17" s="103"/>
      <c r="P17" s="104"/>
      <c r="Q17" s="105"/>
      <c r="R17" s="105"/>
      <c r="S17" s="105"/>
      <c r="T17" s="106"/>
      <c r="U17" s="117">
        <f t="shared" si="0"/>
        <v>0</v>
      </c>
      <c r="V17" s="107">
        <f t="shared" si="5"/>
        <v>0</v>
      </c>
      <c r="W17" s="108">
        <f t="shared" si="6"/>
        <v>0</v>
      </c>
      <c r="X17" s="109">
        <f t="shared" si="7"/>
        <v>0</v>
      </c>
    </row>
    <row r="18" spans="2:24" ht="82.2" thickBot="1" x14ac:dyDescent="0.25">
      <c r="B18" s="122" t="s">
        <v>458</v>
      </c>
      <c r="C18" s="123" t="s">
        <v>459</v>
      </c>
      <c r="D18" s="124" t="s">
        <v>534</v>
      </c>
      <c r="E18" s="125" t="s">
        <v>463</v>
      </c>
      <c r="F18" s="126" t="s">
        <v>841</v>
      </c>
      <c r="G18" s="127"/>
      <c r="H18" s="128">
        <v>11.393000000000001</v>
      </c>
      <c r="I18" s="812"/>
      <c r="J18" s="815"/>
      <c r="K18" s="129">
        <f t="shared" si="1"/>
        <v>11.393000000000001</v>
      </c>
      <c r="L18" s="130">
        <f t="shared" si="2"/>
        <v>0</v>
      </c>
      <c r="M18" s="130">
        <f t="shared" si="3"/>
        <v>0</v>
      </c>
      <c r="N18" s="131">
        <f t="shared" si="4"/>
        <v>0</v>
      </c>
      <c r="O18" s="132"/>
      <c r="P18" s="133"/>
      <c r="Q18" s="134"/>
      <c r="R18" s="134"/>
      <c r="S18" s="134"/>
      <c r="T18" s="135"/>
      <c r="U18" s="136">
        <f t="shared" si="0"/>
        <v>0</v>
      </c>
      <c r="V18" s="137">
        <f t="shared" si="5"/>
        <v>0</v>
      </c>
      <c r="W18" s="138">
        <f t="shared" si="6"/>
        <v>0</v>
      </c>
      <c r="X18" s="139">
        <f t="shared" si="7"/>
        <v>0</v>
      </c>
    </row>
    <row r="19" spans="2:24" ht="27.75" customHeight="1" thickBot="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40"/>
      <c r="L19" s="141">
        <f>SUM(L3:L18)</f>
        <v>0</v>
      </c>
      <c r="M19" s="142">
        <f>SUM(M3:M18)</f>
        <v>0</v>
      </c>
      <c r="N19" s="143">
        <f>SUM(N3:N18)</f>
        <v>0</v>
      </c>
      <c r="O19" s="144"/>
      <c r="P19" s="144"/>
      <c r="Q19" s="145"/>
      <c r="R19" s="145"/>
      <c r="S19" s="145"/>
      <c r="T19" s="146"/>
      <c r="U19" s="147">
        <f>SUM($U$3:$U$18)</f>
        <v>0</v>
      </c>
      <c r="V19" s="148">
        <f>SUM($V$3:$V$18)</f>
        <v>0</v>
      </c>
      <c r="W19" s="149">
        <f>SUM($W$3:$W$18)</f>
        <v>0</v>
      </c>
      <c r="X19" s="150">
        <f>SUM($X$3:$X$18)</f>
        <v>0</v>
      </c>
    </row>
    <row r="20" spans="2:24" ht="10.8" thickBo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15"/>
      <c r="M20" s="15"/>
      <c r="N20" s="15"/>
      <c r="O20" s="3"/>
      <c r="P20" s="3"/>
      <c r="Q20" s="3"/>
      <c r="R20" s="3"/>
      <c r="S20" s="3"/>
      <c r="T20" s="4"/>
      <c r="U20" s="804" t="s">
        <v>86</v>
      </c>
      <c r="V20" s="805"/>
      <c r="W20" s="806"/>
      <c r="X20" s="151">
        <f>IFERROR(X19/M19,0)</f>
        <v>0</v>
      </c>
    </row>
  </sheetData>
  <sheetProtection selectLockedCells="1"/>
  <dataConsolidate link="1"/>
  <mergeCells count="7">
    <mergeCell ref="D6:D9"/>
    <mergeCell ref="D10:D14"/>
    <mergeCell ref="U20:W20"/>
    <mergeCell ref="E6:E9"/>
    <mergeCell ref="E10:E14"/>
    <mergeCell ref="I3:I18"/>
    <mergeCell ref="J3:J18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2"/>
  <sheetViews>
    <sheetView zoomScaleNormal="100" workbookViewId="0">
      <selection activeCell="J3" sqref="J3:J30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0.21875" style="23" customWidth="1"/>
    <col min="5" max="5" width="51" style="23" customWidth="1"/>
    <col min="6" max="6" width="14.44140625" style="23" bestFit="1" customWidth="1"/>
    <col min="7" max="7" width="11.77734375" style="23" customWidth="1"/>
    <col min="8" max="8" width="13.44140625" style="23" bestFit="1" customWidth="1"/>
    <col min="9" max="9" width="7.21875" style="23" customWidth="1"/>
    <col min="10" max="10" width="8.77734375" style="23" customWidth="1"/>
    <col min="11" max="11" width="17" style="23" customWidth="1"/>
    <col min="12" max="12" width="12" style="23" bestFit="1" customWidth="1"/>
    <col min="13" max="14" width="13.5546875" style="23" customWidth="1"/>
    <col min="15" max="15" width="17.218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357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51.6" thickBot="1" x14ac:dyDescent="0.25">
      <c r="B2" s="44" t="s">
        <v>302</v>
      </c>
      <c r="C2" s="45" t="s">
        <v>307</v>
      </c>
      <c r="D2" s="45" t="s">
        <v>303</v>
      </c>
      <c r="E2" s="45" t="s">
        <v>0</v>
      </c>
      <c r="F2" s="153" t="s">
        <v>51</v>
      </c>
      <c r="G2" s="47" t="s">
        <v>433</v>
      </c>
      <c r="H2" s="48" t="s">
        <v>317</v>
      </c>
      <c r="I2" s="49" t="s">
        <v>46</v>
      </c>
      <c r="J2" s="154" t="s">
        <v>503</v>
      </c>
      <c r="K2" s="154" t="s">
        <v>318</v>
      </c>
      <c r="L2" s="50" t="s">
        <v>7</v>
      </c>
      <c r="M2" s="52" t="s">
        <v>14</v>
      </c>
      <c r="N2" s="53" t="s">
        <v>969</v>
      </c>
      <c r="O2" s="54" t="s">
        <v>888</v>
      </c>
      <c r="P2" s="55" t="s">
        <v>887</v>
      </c>
      <c r="Q2" s="55" t="s">
        <v>244</v>
      </c>
      <c r="R2" s="55" t="s">
        <v>245</v>
      </c>
      <c r="S2" s="55" t="s">
        <v>246</v>
      </c>
      <c r="T2" s="56" t="s">
        <v>268</v>
      </c>
      <c r="U2" s="57" t="s">
        <v>58</v>
      </c>
      <c r="V2" s="53" t="s">
        <v>57</v>
      </c>
      <c r="W2" s="50" t="s">
        <v>9</v>
      </c>
      <c r="X2" s="53" t="s">
        <v>10</v>
      </c>
    </row>
    <row r="3" spans="2:24" ht="22.05" customHeight="1" x14ac:dyDescent="0.2">
      <c r="B3" s="58" t="s">
        <v>358</v>
      </c>
      <c r="C3" s="59" t="s">
        <v>359</v>
      </c>
      <c r="D3" s="60" t="s">
        <v>426</v>
      </c>
      <c r="E3" s="61" t="s">
        <v>411</v>
      </c>
      <c r="F3" s="62" t="s">
        <v>842</v>
      </c>
      <c r="G3" s="63"/>
      <c r="H3" s="64">
        <v>61.877000000000002</v>
      </c>
      <c r="I3" s="810"/>
      <c r="J3" s="813" t="s">
        <v>987</v>
      </c>
      <c r="K3" s="65">
        <f>ROUND(H3*(1-$I$3),3)</f>
        <v>61.877000000000002</v>
      </c>
      <c r="L3" s="66">
        <f>K3*G3</f>
        <v>0</v>
      </c>
      <c r="M3" s="66">
        <f>L3*3.5</f>
        <v>0</v>
      </c>
      <c r="N3" s="67">
        <f>H3*G3*3.5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IFERROR(U3*3.5,"tempo di esecuzione mancante")</f>
        <v>0</v>
      </c>
      <c r="W3" s="74">
        <f>IFERROR(T3*U3,"tempo di esecuzione mancante")</f>
        <v>0</v>
      </c>
      <c r="X3" s="75">
        <f>IFERROR(W3*3.5,"tempo di esecuzione mancante")</f>
        <v>0</v>
      </c>
    </row>
    <row r="4" spans="2:24" ht="30.6" x14ac:dyDescent="0.2">
      <c r="B4" s="76" t="s">
        <v>360</v>
      </c>
      <c r="C4" s="77" t="s">
        <v>361</v>
      </c>
      <c r="D4" s="78" t="s">
        <v>535</v>
      </c>
      <c r="E4" s="79" t="s">
        <v>412</v>
      </c>
      <c r="F4" s="80" t="s">
        <v>894</v>
      </c>
      <c r="G4" s="81"/>
      <c r="H4" s="82">
        <v>921.55700000000002</v>
      </c>
      <c r="I4" s="811"/>
      <c r="J4" s="814"/>
      <c r="K4" s="83">
        <f t="shared" ref="K4:K30" si="0">ROUND(H4*(1-$I$3),3)</f>
        <v>921.55700000000002</v>
      </c>
      <c r="L4" s="84">
        <f t="shared" ref="L4:L30" si="1">K4*G4</f>
        <v>0</v>
      </c>
      <c r="M4" s="84">
        <f t="shared" ref="M4:M30" si="2">L4*3.5</f>
        <v>0</v>
      </c>
      <c r="N4" s="85">
        <f t="shared" ref="N4:N30" si="3">H4*G4*3.5</f>
        <v>0</v>
      </c>
      <c r="O4" s="111"/>
      <c r="P4" s="87"/>
      <c r="Q4" s="88"/>
      <c r="R4" s="88"/>
      <c r="S4" s="88"/>
      <c r="T4" s="89"/>
      <c r="U4" s="112">
        <f t="shared" ref="U4:U30" si="4">IF(AND(G4&gt;0,O4=""),"tempo di esecuzione mancante",G4*O4*P4)</f>
        <v>0</v>
      </c>
      <c r="V4" s="91">
        <f t="shared" ref="V4:V30" si="5">IFERROR(U4*3.5,"tempo di esecuzione mancante")</f>
        <v>0</v>
      </c>
      <c r="W4" s="92">
        <f t="shared" ref="W4:W30" si="6">IFERROR(T4*U4,"tempo di esecuzione mancante")</f>
        <v>0</v>
      </c>
      <c r="X4" s="93">
        <f t="shared" ref="X4:X30" si="7">IFERROR(W4*3.5,"tempo di esecuzione mancante")</f>
        <v>0</v>
      </c>
    </row>
    <row r="5" spans="2:24" ht="40.799999999999997" x14ac:dyDescent="0.2">
      <c r="B5" s="76" t="s">
        <v>362</v>
      </c>
      <c r="C5" s="77" t="s">
        <v>363</v>
      </c>
      <c r="D5" s="816" t="s">
        <v>536</v>
      </c>
      <c r="E5" s="807" t="s">
        <v>823</v>
      </c>
      <c r="F5" s="80" t="s">
        <v>844</v>
      </c>
      <c r="G5" s="81"/>
      <c r="H5" s="82">
        <v>241.85599999999999</v>
      </c>
      <c r="I5" s="819"/>
      <c r="J5" s="819"/>
      <c r="K5" s="83">
        <f t="shared" si="0"/>
        <v>241.85599999999999</v>
      </c>
      <c r="L5" s="84">
        <f t="shared" ref="L5" si="8">K5*G5</f>
        <v>0</v>
      </c>
      <c r="M5" s="84">
        <f t="shared" si="2"/>
        <v>0</v>
      </c>
      <c r="N5" s="85">
        <f t="shared" si="3"/>
        <v>0</v>
      </c>
      <c r="O5" s="111"/>
      <c r="P5" s="87"/>
      <c r="Q5" s="88"/>
      <c r="R5" s="88"/>
      <c r="S5" s="88"/>
      <c r="T5" s="89"/>
      <c r="U5" s="112">
        <f t="shared" si="4"/>
        <v>0</v>
      </c>
      <c r="V5" s="91">
        <f t="shared" si="5"/>
        <v>0</v>
      </c>
      <c r="W5" s="92">
        <f t="shared" si="6"/>
        <v>0</v>
      </c>
      <c r="X5" s="93">
        <f t="shared" si="7"/>
        <v>0</v>
      </c>
    </row>
    <row r="6" spans="2:24" ht="47.55" customHeight="1" x14ac:dyDescent="0.2">
      <c r="B6" s="76" t="s">
        <v>364</v>
      </c>
      <c r="C6" s="113" t="s">
        <v>365</v>
      </c>
      <c r="D6" s="817"/>
      <c r="E6" s="808"/>
      <c r="F6" s="80" t="s">
        <v>844</v>
      </c>
      <c r="G6" s="81"/>
      <c r="H6" s="114">
        <v>338.59800000000001</v>
      </c>
      <c r="I6" s="819"/>
      <c r="J6" s="819"/>
      <c r="K6" s="115">
        <f t="shared" si="0"/>
        <v>338.59800000000001</v>
      </c>
      <c r="L6" s="116">
        <f t="shared" si="1"/>
        <v>0</v>
      </c>
      <c r="M6" s="116">
        <f t="shared" si="2"/>
        <v>0</v>
      </c>
      <c r="N6" s="85">
        <f t="shared" si="3"/>
        <v>0</v>
      </c>
      <c r="O6" s="111"/>
      <c r="P6" s="87"/>
      <c r="Q6" s="88"/>
      <c r="R6" s="88"/>
      <c r="S6" s="88"/>
      <c r="T6" s="89"/>
      <c r="U6" s="117">
        <f t="shared" si="4"/>
        <v>0</v>
      </c>
      <c r="V6" s="118">
        <f t="shared" si="5"/>
        <v>0</v>
      </c>
      <c r="W6" s="119">
        <f t="shared" si="6"/>
        <v>0</v>
      </c>
      <c r="X6" s="120">
        <f t="shared" si="7"/>
        <v>0</v>
      </c>
    </row>
    <row r="7" spans="2:24" ht="47.55" customHeight="1" x14ac:dyDescent="0.2">
      <c r="B7" s="76" t="s">
        <v>366</v>
      </c>
      <c r="C7" s="113" t="s">
        <v>367</v>
      </c>
      <c r="D7" s="818"/>
      <c r="E7" s="809"/>
      <c r="F7" s="80" t="s">
        <v>844</v>
      </c>
      <c r="G7" s="81"/>
      <c r="H7" s="99">
        <v>483.71100000000001</v>
      </c>
      <c r="I7" s="819"/>
      <c r="J7" s="819"/>
      <c r="K7" s="121">
        <f t="shared" si="0"/>
        <v>483.71100000000001</v>
      </c>
      <c r="L7" s="116">
        <f t="shared" si="1"/>
        <v>0</v>
      </c>
      <c r="M7" s="116">
        <f t="shared" si="2"/>
        <v>0</v>
      </c>
      <c r="N7" s="85">
        <f t="shared" si="3"/>
        <v>0</v>
      </c>
      <c r="O7" s="111"/>
      <c r="P7" s="87"/>
      <c r="Q7" s="88"/>
      <c r="R7" s="88"/>
      <c r="S7" s="88"/>
      <c r="T7" s="89"/>
      <c r="U7" s="117">
        <f t="shared" si="4"/>
        <v>0</v>
      </c>
      <c r="V7" s="118">
        <f t="shared" si="5"/>
        <v>0</v>
      </c>
      <c r="W7" s="119">
        <f t="shared" si="6"/>
        <v>0</v>
      </c>
      <c r="X7" s="120">
        <f t="shared" si="7"/>
        <v>0</v>
      </c>
    </row>
    <row r="8" spans="2:24" ht="145.5" customHeight="1" x14ac:dyDescent="0.2">
      <c r="B8" s="94" t="s">
        <v>368</v>
      </c>
      <c r="C8" s="95" t="s">
        <v>369</v>
      </c>
      <c r="D8" s="96" t="s">
        <v>824</v>
      </c>
      <c r="E8" s="97" t="s">
        <v>413</v>
      </c>
      <c r="F8" s="98" t="s">
        <v>845</v>
      </c>
      <c r="G8" s="81"/>
      <c r="H8" s="99">
        <v>3.6829999999999998</v>
      </c>
      <c r="I8" s="819"/>
      <c r="J8" s="819"/>
      <c r="K8" s="100">
        <f t="shared" si="0"/>
        <v>3.6829999999999998</v>
      </c>
      <c r="L8" s="101">
        <f t="shared" si="1"/>
        <v>0</v>
      </c>
      <c r="M8" s="101">
        <f t="shared" si="2"/>
        <v>0</v>
      </c>
      <c r="N8" s="102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30.6" x14ac:dyDescent="0.2">
      <c r="B9" s="76" t="s">
        <v>370</v>
      </c>
      <c r="C9" s="77" t="s">
        <v>371</v>
      </c>
      <c r="D9" s="78" t="s">
        <v>427</v>
      </c>
      <c r="E9" s="79" t="s">
        <v>414</v>
      </c>
      <c r="F9" s="80" t="s">
        <v>842</v>
      </c>
      <c r="G9" s="81"/>
      <c r="H9" s="82">
        <v>102.417</v>
      </c>
      <c r="I9" s="819"/>
      <c r="J9" s="819"/>
      <c r="K9" s="83">
        <f t="shared" si="0"/>
        <v>102.417</v>
      </c>
      <c r="L9" s="84">
        <f t="shared" si="1"/>
        <v>0</v>
      </c>
      <c r="M9" s="84">
        <f t="shared" si="2"/>
        <v>0</v>
      </c>
      <c r="N9" s="85">
        <f t="shared" si="3"/>
        <v>0</v>
      </c>
      <c r="O9" s="111"/>
      <c r="P9" s="87"/>
      <c r="Q9" s="88"/>
      <c r="R9" s="88"/>
      <c r="S9" s="88"/>
      <c r="T9" s="89"/>
      <c r="U9" s="112">
        <f t="shared" si="4"/>
        <v>0</v>
      </c>
      <c r="V9" s="91">
        <f t="shared" si="5"/>
        <v>0</v>
      </c>
      <c r="W9" s="92">
        <f t="shared" si="6"/>
        <v>0</v>
      </c>
      <c r="X9" s="93">
        <f t="shared" si="7"/>
        <v>0</v>
      </c>
    </row>
    <row r="10" spans="2:24" ht="30.6" x14ac:dyDescent="0.2">
      <c r="B10" s="76" t="s">
        <v>372</v>
      </c>
      <c r="C10" s="77" t="s">
        <v>373</v>
      </c>
      <c r="D10" s="78" t="s">
        <v>428</v>
      </c>
      <c r="E10" s="79" t="s">
        <v>415</v>
      </c>
      <c r="F10" s="80" t="s">
        <v>842</v>
      </c>
      <c r="G10" s="81"/>
      <c r="H10" s="82">
        <v>136.55600000000001</v>
      </c>
      <c r="I10" s="819"/>
      <c r="J10" s="819"/>
      <c r="K10" s="83">
        <f t="shared" si="0"/>
        <v>136.55600000000001</v>
      </c>
      <c r="L10" s="84">
        <f t="shared" ref="L10:L15" si="9">K10*G10</f>
        <v>0</v>
      </c>
      <c r="M10" s="84">
        <f t="shared" si="2"/>
        <v>0</v>
      </c>
      <c r="N10" s="85">
        <f t="shared" si="3"/>
        <v>0</v>
      </c>
      <c r="O10" s="111"/>
      <c r="P10" s="87"/>
      <c r="Q10" s="88"/>
      <c r="R10" s="88"/>
      <c r="S10" s="88"/>
      <c r="T10" s="89"/>
      <c r="U10" s="112">
        <f t="shared" si="4"/>
        <v>0</v>
      </c>
      <c r="V10" s="91">
        <f t="shared" si="5"/>
        <v>0</v>
      </c>
      <c r="W10" s="92">
        <f t="shared" si="6"/>
        <v>0</v>
      </c>
      <c r="X10" s="93">
        <f t="shared" si="7"/>
        <v>0</v>
      </c>
    </row>
    <row r="11" spans="2:24" ht="30.6" x14ac:dyDescent="0.2">
      <c r="B11" s="76" t="s">
        <v>374</v>
      </c>
      <c r="C11" s="77" t="s">
        <v>825</v>
      </c>
      <c r="D11" s="78" t="s">
        <v>429</v>
      </c>
      <c r="E11" s="79" t="s">
        <v>416</v>
      </c>
      <c r="F11" s="80" t="s">
        <v>842</v>
      </c>
      <c r="G11" s="81"/>
      <c r="H11" s="82">
        <v>190.43199999999999</v>
      </c>
      <c r="I11" s="819"/>
      <c r="J11" s="819"/>
      <c r="K11" s="83">
        <f t="shared" si="0"/>
        <v>190.43199999999999</v>
      </c>
      <c r="L11" s="84">
        <f t="shared" si="9"/>
        <v>0</v>
      </c>
      <c r="M11" s="84">
        <f t="shared" si="2"/>
        <v>0</v>
      </c>
      <c r="N11" s="85">
        <f t="shared" si="3"/>
        <v>0</v>
      </c>
      <c r="O11" s="111"/>
      <c r="P11" s="87"/>
      <c r="Q11" s="88"/>
      <c r="R11" s="88"/>
      <c r="S11" s="88"/>
      <c r="T11" s="89"/>
      <c r="U11" s="112">
        <f t="shared" si="4"/>
        <v>0</v>
      </c>
      <c r="V11" s="91">
        <f t="shared" si="5"/>
        <v>0</v>
      </c>
      <c r="W11" s="92">
        <f t="shared" si="6"/>
        <v>0</v>
      </c>
      <c r="X11" s="93">
        <f t="shared" si="7"/>
        <v>0</v>
      </c>
    </row>
    <row r="12" spans="2:24" ht="40.799999999999997" x14ac:dyDescent="0.2">
      <c r="B12" s="76" t="s">
        <v>375</v>
      </c>
      <c r="C12" s="113" t="s">
        <v>376</v>
      </c>
      <c r="D12" s="78" t="s">
        <v>537</v>
      </c>
      <c r="E12" s="79" t="s">
        <v>417</v>
      </c>
      <c r="F12" s="80" t="s">
        <v>843</v>
      </c>
      <c r="G12" s="81"/>
      <c r="H12" s="114">
        <v>1025.614</v>
      </c>
      <c r="I12" s="819"/>
      <c r="J12" s="819"/>
      <c r="K12" s="115">
        <f t="shared" si="0"/>
        <v>1025.614</v>
      </c>
      <c r="L12" s="116">
        <f t="shared" si="9"/>
        <v>0</v>
      </c>
      <c r="M12" s="116">
        <f t="shared" si="2"/>
        <v>0</v>
      </c>
      <c r="N12" s="85">
        <f t="shared" si="3"/>
        <v>0</v>
      </c>
      <c r="O12" s="111"/>
      <c r="P12" s="87"/>
      <c r="Q12" s="88"/>
      <c r="R12" s="88"/>
      <c r="S12" s="88"/>
      <c r="T12" s="89"/>
      <c r="U12" s="117">
        <f t="shared" si="4"/>
        <v>0</v>
      </c>
      <c r="V12" s="118">
        <f t="shared" si="5"/>
        <v>0</v>
      </c>
      <c r="W12" s="119">
        <f t="shared" si="6"/>
        <v>0</v>
      </c>
      <c r="X12" s="120">
        <f t="shared" si="7"/>
        <v>0</v>
      </c>
    </row>
    <row r="13" spans="2:24" ht="30.6" x14ac:dyDescent="0.2">
      <c r="B13" s="76" t="s">
        <v>377</v>
      </c>
      <c r="C13" s="113" t="s">
        <v>378</v>
      </c>
      <c r="D13" s="78" t="s">
        <v>538</v>
      </c>
      <c r="E13" s="79" t="s">
        <v>418</v>
      </c>
      <c r="F13" s="80" t="s">
        <v>843</v>
      </c>
      <c r="G13" s="81"/>
      <c r="H13" s="99">
        <v>1000.377</v>
      </c>
      <c r="I13" s="819"/>
      <c r="J13" s="819"/>
      <c r="K13" s="121">
        <f t="shared" si="0"/>
        <v>1000.377</v>
      </c>
      <c r="L13" s="116">
        <f t="shared" si="9"/>
        <v>0</v>
      </c>
      <c r="M13" s="116">
        <f t="shared" si="2"/>
        <v>0</v>
      </c>
      <c r="N13" s="85">
        <f t="shared" si="3"/>
        <v>0</v>
      </c>
      <c r="O13" s="111"/>
      <c r="P13" s="87"/>
      <c r="Q13" s="88"/>
      <c r="R13" s="88"/>
      <c r="S13" s="88"/>
      <c r="T13" s="89"/>
      <c r="U13" s="117">
        <f t="shared" si="4"/>
        <v>0</v>
      </c>
      <c r="V13" s="118">
        <f t="shared" si="5"/>
        <v>0</v>
      </c>
      <c r="W13" s="119">
        <f t="shared" si="6"/>
        <v>0</v>
      </c>
      <c r="X13" s="120">
        <f t="shared" si="7"/>
        <v>0</v>
      </c>
    </row>
    <row r="14" spans="2:24" ht="40.799999999999997" x14ac:dyDescent="0.2">
      <c r="B14" s="94" t="s">
        <v>379</v>
      </c>
      <c r="C14" s="95" t="s">
        <v>380</v>
      </c>
      <c r="D14" s="96" t="s">
        <v>539</v>
      </c>
      <c r="E14" s="97" t="s">
        <v>419</v>
      </c>
      <c r="F14" s="98" t="s">
        <v>843</v>
      </c>
      <c r="G14" s="81"/>
      <c r="H14" s="99">
        <v>1865.6949999999999</v>
      </c>
      <c r="I14" s="819"/>
      <c r="J14" s="819"/>
      <c r="K14" s="100">
        <f t="shared" si="0"/>
        <v>1865.6949999999999</v>
      </c>
      <c r="L14" s="101">
        <f t="shared" si="9"/>
        <v>0</v>
      </c>
      <c r="M14" s="101">
        <f t="shared" si="2"/>
        <v>0</v>
      </c>
      <c r="N14" s="102">
        <f t="shared" si="3"/>
        <v>0</v>
      </c>
      <c r="O14" s="103"/>
      <c r="P14" s="104"/>
      <c r="Q14" s="105"/>
      <c r="R14" s="105"/>
      <c r="S14" s="105"/>
      <c r="T14" s="106"/>
      <c r="U14" s="90">
        <f t="shared" si="4"/>
        <v>0</v>
      </c>
      <c r="V14" s="107">
        <f t="shared" si="5"/>
        <v>0</v>
      </c>
      <c r="W14" s="108">
        <f t="shared" si="6"/>
        <v>0</v>
      </c>
      <c r="X14" s="109">
        <f t="shared" si="7"/>
        <v>0</v>
      </c>
    </row>
    <row r="15" spans="2:24" ht="20.399999999999999" x14ac:dyDescent="0.2">
      <c r="B15" s="76" t="s">
        <v>381</v>
      </c>
      <c r="C15" s="77" t="s">
        <v>382</v>
      </c>
      <c r="D15" s="78" t="s">
        <v>540</v>
      </c>
      <c r="E15" s="79" t="s">
        <v>541</v>
      </c>
      <c r="F15" s="80" t="s">
        <v>841</v>
      </c>
      <c r="G15" s="81"/>
      <c r="H15" s="82">
        <v>24.75</v>
      </c>
      <c r="I15" s="819"/>
      <c r="J15" s="819"/>
      <c r="K15" s="83">
        <f t="shared" si="0"/>
        <v>24.75</v>
      </c>
      <c r="L15" s="84">
        <f t="shared" si="9"/>
        <v>0</v>
      </c>
      <c r="M15" s="84">
        <f t="shared" si="2"/>
        <v>0</v>
      </c>
      <c r="N15" s="85">
        <f t="shared" si="3"/>
        <v>0</v>
      </c>
      <c r="O15" s="111"/>
      <c r="P15" s="87"/>
      <c r="Q15" s="88"/>
      <c r="R15" s="88"/>
      <c r="S15" s="88"/>
      <c r="T15" s="89"/>
      <c r="U15" s="112">
        <f t="shared" si="4"/>
        <v>0</v>
      </c>
      <c r="V15" s="91">
        <f t="shared" si="5"/>
        <v>0</v>
      </c>
      <c r="W15" s="92">
        <f t="shared" si="6"/>
        <v>0</v>
      </c>
      <c r="X15" s="93">
        <f t="shared" si="7"/>
        <v>0</v>
      </c>
    </row>
    <row r="16" spans="2:24" ht="81.599999999999994" x14ac:dyDescent="0.2">
      <c r="B16" s="76" t="s">
        <v>383</v>
      </c>
      <c r="C16" s="77" t="s">
        <v>384</v>
      </c>
      <c r="D16" s="78" t="s">
        <v>542</v>
      </c>
      <c r="E16" s="79" t="s">
        <v>420</v>
      </c>
      <c r="F16" s="80" t="s">
        <v>842</v>
      </c>
      <c r="G16" s="81"/>
      <c r="H16" s="82">
        <v>1871.538</v>
      </c>
      <c r="I16" s="819"/>
      <c r="J16" s="819"/>
      <c r="K16" s="83">
        <f t="shared" si="0"/>
        <v>1871.538</v>
      </c>
      <c r="L16" s="84">
        <f t="shared" ref="L16:L21" si="10">K16*G16</f>
        <v>0</v>
      </c>
      <c r="M16" s="84">
        <f t="shared" si="2"/>
        <v>0</v>
      </c>
      <c r="N16" s="85">
        <f t="shared" si="3"/>
        <v>0</v>
      </c>
      <c r="O16" s="111"/>
      <c r="P16" s="87"/>
      <c r="Q16" s="88"/>
      <c r="R16" s="88"/>
      <c r="S16" s="88"/>
      <c r="T16" s="89"/>
      <c r="U16" s="112">
        <f t="shared" si="4"/>
        <v>0</v>
      </c>
      <c r="V16" s="91">
        <f t="shared" si="5"/>
        <v>0</v>
      </c>
      <c r="W16" s="92">
        <f t="shared" si="6"/>
        <v>0</v>
      </c>
      <c r="X16" s="93">
        <f t="shared" si="7"/>
        <v>0</v>
      </c>
    </row>
    <row r="17" spans="2:24" ht="31.5" customHeight="1" x14ac:dyDescent="0.2">
      <c r="B17" s="76" t="s">
        <v>385</v>
      </c>
      <c r="C17" s="77" t="s">
        <v>386</v>
      </c>
      <c r="D17" s="816" t="s">
        <v>543</v>
      </c>
      <c r="E17" s="807" t="s">
        <v>544</v>
      </c>
      <c r="F17" s="80" t="s">
        <v>846</v>
      </c>
      <c r="G17" s="81"/>
      <c r="H17" s="82">
        <v>246.55699999999999</v>
      </c>
      <c r="I17" s="819"/>
      <c r="J17" s="819"/>
      <c r="K17" s="83">
        <f t="shared" si="0"/>
        <v>246.55699999999999</v>
      </c>
      <c r="L17" s="84">
        <f t="shared" si="10"/>
        <v>0</v>
      </c>
      <c r="M17" s="84">
        <f t="shared" si="2"/>
        <v>0</v>
      </c>
      <c r="N17" s="85">
        <f t="shared" si="3"/>
        <v>0</v>
      </c>
      <c r="O17" s="111"/>
      <c r="P17" s="87"/>
      <c r="Q17" s="88"/>
      <c r="R17" s="88"/>
      <c r="S17" s="88"/>
      <c r="T17" s="89"/>
      <c r="U17" s="112">
        <f t="shared" si="4"/>
        <v>0</v>
      </c>
      <c r="V17" s="91">
        <f t="shared" si="5"/>
        <v>0</v>
      </c>
      <c r="W17" s="92">
        <f t="shared" si="6"/>
        <v>0</v>
      </c>
      <c r="X17" s="93">
        <f t="shared" si="7"/>
        <v>0</v>
      </c>
    </row>
    <row r="18" spans="2:24" ht="42" customHeight="1" x14ac:dyDescent="0.2">
      <c r="B18" s="76" t="s">
        <v>387</v>
      </c>
      <c r="C18" s="113" t="s">
        <v>388</v>
      </c>
      <c r="D18" s="817"/>
      <c r="E18" s="808"/>
      <c r="F18" s="80" t="s">
        <v>846</v>
      </c>
      <c r="G18" s="81"/>
      <c r="H18" s="114">
        <v>1393.854</v>
      </c>
      <c r="I18" s="819"/>
      <c r="J18" s="819"/>
      <c r="K18" s="115">
        <f t="shared" si="0"/>
        <v>1393.854</v>
      </c>
      <c r="L18" s="116">
        <f t="shared" si="10"/>
        <v>0</v>
      </c>
      <c r="M18" s="116">
        <f t="shared" si="2"/>
        <v>0</v>
      </c>
      <c r="N18" s="85">
        <f t="shared" si="3"/>
        <v>0</v>
      </c>
      <c r="O18" s="111"/>
      <c r="P18" s="87"/>
      <c r="Q18" s="88"/>
      <c r="R18" s="88"/>
      <c r="S18" s="88"/>
      <c r="T18" s="89"/>
      <c r="U18" s="117">
        <f t="shared" si="4"/>
        <v>0</v>
      </c>
      <c r="V18" s="118">
        <f t="shared" si="5"/>
        <v>0</v>
      </c>
      <c r="W18" s="119">
        <f t="shared" si="6"/>
        <v>0</v>
      </c>
      <c r="X18" s="120">
        <f t="shared" si="7"/>
        <v>0</v>
      </c>
    </row>
    <row r="19" spans="2:24" ht="42" customHeight="1" x14ac:dyDescent="0.2">
      <c r="B19" s="76" t="s">
        <v>389</v>
      </c>
      <c r="C19" s="113" t="s">
        <v>390</v>
      </c>
      <c r="D19" s="817"/>
      <c r="E19" s="808"/>
      <c r="F19" s="80" t="s">
        <v>846</v>
      </c>
      <c r="G19" s="81"/>
      <c r="H19" s="99">
        <v>1672.625</v>
      </c>
      <c r="I19" s="819"/>
      <c r="J19" s="819"/>
      <c r="K19" s="121">
        <f t="shared" si="0"/>
        <v>1672.625</v>
      </c>
      <c r="L19" s="116">
        <f t="shared" si="10"/>
        <v>0</v>
      </c>
      <c r="M19" s="116">
        <f t="shared" si="2"/>
        <v>0</v>
      </c>
      <c r="N19" s="85">
        <f t="shared" si="3"/>
        <v>0</v>
      </c>
      <c r="O19" s="111"/>
      <c r="P19" s="87"/>
      <c r="Q19" s="88"/>
      <c r="R19" s="88"/>
      <c r="S19" s="88"/>
      <c r="T19" s="89"/>
      <c r="U19" s="117">
        <f t="shared" si="4"/>
        <v>0</v>
      </c>
      <c r="V19" s="118">
        <f t="shared" si="5"/>
        <v>0</v>
      </c>
      <c r="W19" s="119">
        <f t="shared" si="6"/>
        <v>0</v>
      </c>
      <c r="X19" s="120">
        <f t="shared" si="7"/>
        <v>0</v>
      </c>
    </row>
    <row r="20" spans="2:24" ht="42" customHeight="1" x14ac:dyDescent="0.2">
      <c r="B20" s="94" t="s">
        <v>391</v>
      </c>
      <c r="C20" s="95" t="s">
        <v>392</v>
      </c>
      <c r="D20" s="817"/>
      <c r="E20" s="808"/>
      <c r="F20" s="98" t="s">
        <v>846</v>
      </c>
      <c r="G20" s="81"/>
      <c r="H20" s="99">
        <v>3484.636</v>
      </c>
      <c r="I20" s="819"/>
      <c r="J20" s="819"/>
      <c r="K20" s="100">
        <f t="shared" si="0"/>
        <v>3484.636</v>
      </c>
      <c r="L20" s="101">
        <f t="shared" si="10"/>
        <v>0</v>
      </c>
      <c r="M20" s="101">
        <f t="shared" si="2"/>
        <v>0</v>
      </c>
      <c r="N20" s="102">
        <f t="shared" si="3"/>
        <v>0</v>
      </c>
      <c r="O20" s="103"/>
      <c r="P20" s="104"/>
      <c r="Q20" s="105"/>
      <c r="R20" s="105"/>
      <c r="S20" s="105"/>
      <c r="T20" s="106"/>
      <c r="U20" s="90">
        <f t="shared" si="4"/>
        <v>0</v>
      </c>
      <c r="V20" s="107">
        <f t="shared" si="5"/>
        <v>0</v>
      </c>
      <c r="W20" s="108">
        <f t="shared" si="6"/>
        <v>0</v>
      </c>
      <c r="X20" s="109">
        <f t="shared" si="7"/>
        <v>0</v>
      </c>
    </row>
    <row r="21" spans="2:24" ht="42" customHeight="1" x14ac:dyDescent="0.2">
      <c r="B21" s="76" t="s">
        <v>393</v>
      </c>
      <c r="C21" s="77" t="s">
        <v>394</v>
      </c>
      <c r="D21" s="817"/>
      <c r="E21" s="808"/>
      <c r="F21" s="80" t="s">
        <v>846</v>
      </c>
      <c r="G21" s="81"/>
      <c r="H21" s="82">
        <v>5575.4179999999997</v>
      </c>
      <c r="I21" s="819"/>
      <c r="J21" s="819"/>
      <c r="K21" s="83">
        <f t="shared" si="0"/>
        <v>5575.4179999999997</v>
      </c>
      <c r="L21" s="84">
        <f t="shared" si="10"/>
        <v>0</v>
      </c>
      <c r="M21" s="84">
        <f t="shared" si="2"/>
        <v>0</v>
      </c>
      <c r="N21" s="85">
        <f t="shared" si="3"/>
        <v>0</v>
      </c>
      <c r="O21" s="111"/>
      <c r="P21" s="87"/>
      <c r="Q21" s="88"/>
      <c r="R21" s="88"/>
      <c r="S21" s="88"/>
      <c r="T21" s="89"/>
      <c r="U21" s="112">
        <f t="shared" si="4"/>
        <v>0</v>
      </c>
      <c r="V21" s="91">
        <f t="shared" si="5"/>
        <v>0</v>
      </c>
      <c r="W21" s="92">
        <f t="shared" si="6"/>
        <v>0</v>
      </c>
      <c r="X21" s="93">
        <f t="shared" si="7"/>
        <v>0</v>
      </c>
    </row>
    <row r="22" spans="2:24" ht="43.5" customHeight="1" x14ac:dyDescent="0.2">
      <c r="B22" s="76" t="s">
        <v>395</v>
      </c>
      <c r="C22" s="113" t="s">
        <v>396</v>
      </c>
      <c r="D22" s="818"/>
      <c r="E22" s="809"/>
      <c r="F22" s="80" t="s">
        <v>846</v>
      </c>
      <c r="G22" s="81"/>
      <c r="H22" s="114">
        <v>100.146</v>
      </c>
      <c r="I22" s="819"/>
      <c r="J22" s="819"/>
      <c r="K22" s="115">
        <f t="shared" si="0"/>
        <v>100.146</v>
      </c>
      <c r="L22" s="116">
        <f t="shared" ref="L22:L29" si="11">K22*G22</f>
        <v>0</v>
      </c>
      <c r="M22" s="116">
        <f t="shared" si="2"/>
        <v>0</v>
      </c>
      <c r="N22" s="85">
        <f t="shared" si="3"/>
        <v>0</v>
      </c>
      <c r="O22" s="111"/>
      <c r="P22" s="87"/>
      <c r="Q22" s="88"/>
      <c r="R22" s="88"/>
      <c r="S22" s="88"/>
      <c r="T22" s="89"/>
      <c r="U22" s="117">
        <f t="shared" si="4"/>
        <v>0</v>
      </c>
      <c r="V22" s="118">
        <f t="shared" si="5"/>
        <v>0</v>
      </c>
      <c r="W22" s="119">
        <f t="shared" si="6"/>
        <v>0</v>
      </c>
      <c r="X22" s="120">
        <f t="shared" si="7"/>
        <v>0</v>
      </c>
    </row>
    <row r="23" spans="2:24" ht="36.450000000000003" customHeight="1" x14ac:dyDescent="0.2">
      <c r="B23" s="76" t="s">
        <v>397</v>
      </c>
      <c r="C23" s="113" t="s">
        <v>398</v>
      </c>
      <c r="D23" s="78" t="s">
        <v>430</v>
      </c>
      <c r="E23" s="79" t="s">
        <v>421</v>
      </c>
      <c r="F23" s="80" t="s">
        <v>847</v>
      </c>
      <c r="G23" s="81"/>
      <c r="H23" s="99">
        <v>171.36099999999999</v>
      </c>
      <c r="I23" s="819"/>
      <c r="J23" s="819"/>
      <c r="K23" s="121">
        <f t="shared" si="0"/>
        <v>171.36099999999999</v>
      </c>
      <c r="L23" s="116">
        <f t="shared" si="11"/>
        <v>0</v>
      </c>
      <c r="M23" s="116">
        <f t="shared" si="2"/>
        <v>0</v>
      </c>
      <c r="N23" s="85">
        <f t="shared" si="3"/>
        <v>0</v>
      </c>
      <c r="O23" s="111"/>
      <c r="P23" s="87"/>
      <c r="Q23" s="88"/>
      <c r="R23" s="88"/>
      <c r="S23" s="88"/>
      <c r="T23" s="89"/>
      <c r="U23" s="117">
        <f t="shared" si="4"/>
        <v>0</v>
      </c>
      <c r="V23" s="118">
        <f t="shared" si="5"/>
        <v>0</v>
      </c>
      <c r="W23" s="119">
        <f t="shared" si="6"/>
        <v>0</v>
      </c>
      <c r="X23" s="120">
        <f t="shared" si="7"/>
        <v>0</v>
      </c>
    </row>
    <row r="24" spans="2:24" ht="30.6" x14ac:dyDescent="0.2">
      <c r="B24" s="94" t="s">
        <v>399</v>
      </c>
      <c r="C24" s="95" t="s">
        <v>400</v>
      </c>
      <c r="D24" s="96" t="s">
        <v>545</v>
      </c>
      <c r="E24" s="97" t="s">
        <v>826</v>
      </c>
      <c r="F24" s="98" t="s">
        <v>848</v>
      </c>
      <c r="G24" s="81"/>
      <c r="H24" s="99">
        <v>710.846</v>
      </c>
      <c r="I24" s="819"/>
      <c r="J24" s="819"/>
      <c r="K24" s="100">
        <f t="shared" si="0"/>
        <v>710.846</v>
      </c>
      <c r="L24" s="101">
        <f t="shared" si="11"/>
        <v>0</v>
      </c>
      <c r="M24" s="101">
        <f t="shared" si="2"/>
        <v>0</v>
      </c>
      <c r="N24" s="102">
        <f t="shared" si="3"/>
        <v>0</v>
      </c>
      <c r="O24" s="103"/>
      <c r="P24" s="104"/>
      <c r="Q24" s="105"/>
      <c r="R24" s="105"/>
      <c r="S24" s="105"/>
      <c r="T24" s="106"/>
      <c r="U24" s="90">
        <f t="shared" si="4"/>
        <v>0</v>
      </c>
      <c r="V24" s="107">
        <f t="shared" si="5"/>
        <v>0</v>
      </c>
      <c r="W24" s="108">
        <f t="shared" si="6"/>
        <v>0</v>
      </c>
      <c r="X24" s="109">
        <f t="shared" si="7"/>
        <v>0</v>
      </c>
    </row>
    <row r="25" spans="2:24" ht="30.6" x14ac:dyDescent="0.2">
      <c r="B25" s="76" t="s">
        <v>401</v>
      </c>
      <c r="C25" s="77" t="s">
        <v>402</v>
      </c>
      <c r="D25" s="78" t="s">
        <v>431</v>
      </c>
      <c r="E25" s="79" t="s">
        <v>422</v>
      </c>
      <c r="F25" s="80" t="s">
        <v>849</v>
      </c>
      <c r="G25" s="81"/>
      <c r="H25" s="82">
        <v>237.97499999999999</v>
      </c>
      <c r="I25" s="819"/>
      <c r="J25" s="819"/>
      <c r="K25" s="83">
        <f t="shared" si="0"/>
        <v>237.97499999999999</v>
      </c>
      <c r="L25" s="84">
        <f t="shared" si="11"/>
        <v>0</v>
      </c>
      <c r="M25" s="84">
        <f t="shared" si="2"/>
        <v>0</v>
      </c>
      <c r="N25" s="85">
        <f t="shared" si="3"/>
        <v>0</v>
      </c>
      <c r="O25" s="111"/>
      <c r="P25" s="87"/>
      <c r="Q25" s="88"/>
      <c r="R25" s="88"/>
      <c r="S25" s="88"/>
      <c r="T25" s="89"/>
      <c r="U25" s="112">
        <f t="shared" si="4"/>
        <v>0</v>
      </c>
      <c r="V25" s="91">
        <f t="shared" si="5"/>
        <v>0</v>
      </c>
      <c r="W25" s="92">
        <f t="shared" si="6"/>
        <v>0</v>
      </c>
      <c r="X25" s="93">
        <f t="shared" si="7"/>
        <v>0</v>
      </c>
    </row>
    <row r="26" spans="2:24" ht="20.399999999999999" x14ac:dyDescent="0.2">
      <c r="B26" s="76" t="s">
        <v>403</v>
      </c>
      <c r="C26" s="77" t="s">
        <v>404</v>
      </c>
      <c r="D26" s="816" t="s">
        <v>546</v>
      </c>
      <c r="E26" s="807" t="s">
        <v>827</v>
      </c>
      <c r="F26" s="80" t="s">
        <v>850</v>
      </c>
      <c r="G26" s="81"/>
      <c r="H26" s="82">
        <v>6.0170000000000003</v>
      </c>
      <c r="I26" s="819"/>
      <c r="J26" s="819"/>
      <c r="K26" s="83">
        <f t="shared" si="0"/>
        <v>6.0170000000000003</v>
      </c>
      <c r="L26" s="84">
        <f t="shared" si="11"/>
        <v>0</v>
      </c>
      <c r="M26" s="84">
        <f t="shared" si="2"/>
        <v>0</v>
      </c>
      <c r="N26" s="85">
        <f t="shared" si="3"/>
        <v>0</v>
      </c>
      <c r="O26" s="111"/>
      <c r="P26" s="87"/>
      <c r="Q26" s="88"/>
      <c r="R26" s="88"/>
      <c r="S26" s="88"/>
      <c r="T26" s="89"/>
      <c r="U26" s="112">
        <f t="shared" si="4"/>
        <v>0</v>
      </c>
      <c r="V26" s="91">
        <f t="shared" si="5"/>
        <v>0</v>
      </c>
      <c r="W26" s="92">
        <f t="shared" si="6"/>
        <v>0</v>
      </c>
      <c r="X26" s="93">
        <f t="shared" si="7"/>
        <v>0</v>
      </c>
    </row>
    <row r="27" spans="2:24" ht="20.399999999999999" x14ac:dyDescent="0.2">
      <c r="B27" s="76" t="s">
        <v>405</v>
      </c>
      <c r="C27" s="113" t="s">
        <v>406</v>
      </c>
      <c r="D27" s="817"/>
      <c r="E27" s="808"/>
      <c r="F27" s="80" t="s">
        <v>850</v>
      </c>
      <c r="G27" s="81"/>
      <c r="H27" s="114">
        <v>7.5220000000000002</v>
      </c>
      <c r="I27" s="819"/>
      <c r="J27" s="819"/>
      <c r="K27" s="115">
        <f t="shared" si="0"/>
        <v>7.5220000000000002</v>
      </c>
      <c r="L27" s="116">
        <f t="shared" si="11"/>
        <v>0</v>
      </c>
      <c r="M27" s="116">
        <f t="shared" si="2"/>
        <v>0</v>
      </c>
      <c r="N27" s="85">
        <f t="shared" si="3"/>
        <v>0</v>
      </c>
      <c r="O27" s="111"/>
      <c r="P27" s="87"/>
      <c r="Q27" s="88"/>
      <c r="R27" s="88"/>
      <c r="S27" s="88"/>
      <c r="T27" s="89"/>
      <c r="U27" s="117">
        <f t="shared" si="4"/>
        <v>0</v>
      </c>
      <c r="V27" s="118">
        <f t="shared" si="5"/>
        <v>0</v>
      </c>
      <c r="W27" s="119">
        <f t="shared" si="6"/>
        <v>0</v>
      </c>
      <c r="X27" s="120">
        <f t="shared" si="7"/>
        <v>0</v>
      </c>
    </row>
    <row r="28" spans="2:24" ht="76.05" customHeight="1" x14ac:dyDescent="0.2">
      <c r="B28" s="76" t="s">
        <v>407</v>
      </c>
      <c r="C28" s="113" t="s">
        <v>408</v>
      </c>
      <c r="D28" s="818"/>
      <c r="E28" s="809"/>
      <c r="F28" s="80" t="s">
        <v>850</v>
      </c>
      <c r="G28" s="81"/>
      <c r="H28" s="99">
        <v>10.763999999999999</v>
      </c>
      <c r="I28" s="819"/>
      <c r="J28" s="819"/>
      <c r="K28" s="121">
        <f t="shared" si="0"/>
        <v>10.763999999999999</v>
      </c>
      <c r="L28" s="116">
        <f t="shared" si="11"/>
        <v>0</v>
      </c>
      <c r="M28" s="116">
        <f t="shared" si="2"/>
        <v>0</v>
      </c>
      <c r="N28" s="85">
        <f t="shared" si="3"/>
        <v>0</v>
      </c>
      <c r="O28" s="111"/>
      <c r="P28" s="87"/>
      <c r="Q28" s="88"/>
      <c r="R28" s="88"/>
      <c r="S28" s="88"/>
      <c r="T28" s="89"/>
      <c r="U28" s="117">
        <f t="shared" si="4"/>
        <v>0</v>
      </c>
      <c r="V28" s="118">
        <f t="shared" si="5"/>
        <v>0</v>
      </c>
      <c r="W28" s="119">
        <f t="shared" si="6"/>
        <v>0</v>
      </c>
      <c r="X28" s="120">
        <f t="shared" si="7"/>
        <v>0</v>
      </c>
    </row>
    <row r="29" spans="2:24" ht="30.6" x14ac:dyDescent="0.2">
      <c r="B29" s="94" t="s">
        <v>409</v>
      </c>
      <c r="C29" s="95" t="s">
        <v>410</v>
      </c>
      <c r="D29" s="96" t="s">
        <v>432</v>
      </c>
      <c r="E29" s="97" t="s">
        <v>423</v>
      </c>
      <c r="F29" s="98" t="s">
        <v>851</v>
      </c>
      <c r="G29" s="81"/>
      <c r="H29" s="99">
        <v>1.91</v>
      </c>
      <c r="I29" s="819"/>
      <c r="J29" s="819"/>
      <c r="K29" s="100">
        <f t="shared" si="0"/>
        <v>1.91</v>
      </c>
      <c r="L29" s="101">
        <f t="shared" si="11"/>
        <v>0</v>
      </c>
      <c r="M29" s="101">
        <f t="shared" si="2"/>
        <v>0</v>
      </c>
      <c r="N29" s="102">
        <f t="shared" si="3"/>
        <v>0</v>
      </c>
      <c r="O29" s="103"/>
      <c r="P29" s="104"/>
      <c r="Q29" s="105"/>
      <c r="R29" s="105"/>
      <c r="S29" s="105"/>
      <c r="T29" s="106"/>
      <c r="U29" s="90">
        <f t="shared" si="4"/>
        <v>0</v>
      </c>
      <c r="V29" s="107">
        <f t="shared" si="5"/>
        <v>0</v>
      </c>
      <c r="W29" s="108">
        <f t="shared" si="6"/>
        <v>0</v>
      </c>
      <c r="X29" s="109">
        <f t="shared" si="7"/>
        <v>0</v>
      </c>
    </row>
    <row r="30" spans="2:24" ht="21.45" customHeight="1" thickBot="1" x14ac:dyDescent="0.25">
      <c r="B30" s="122" t="s">
        <v>424</v>
      </c>
      <c r="C30" s="152" t="s">
        <v>425</v>
      </c>
      <c r="D30" s="124" t="s">
        <v>547</v>
      </c>
      <c r="E30" s="125" t="s">
        <v>541</v>
      </c>
      <c r="F30" s="126" t="s">
        <v>841</v>
      </c>
      <c r="G30" s="127"/>
      <c r="H30" s="128">
        <v>24.75</v>
      </c>
      <c r="I30" s="820"/>
      <c r="J30" s="820"/>
      <c r="K30" s="129">
        <f t="shared" si="0"/>
        <v>24.75</v>
      </c>
      <c r="L30" s="130">
        <f t="shared" si="1"/>
        <v>0</v>
      </c>
      <c r="M30" s="130">
        <f t="shared" si="2"/>
        <v>0</v>
      </c>
      <c r="N30" s="131">
        <f t="shared" si="3"/>
        <v>0</v>
      </c>
      <c r="O30" s="132"/>
      <c r="P30" s="133"/>
      <c r="Q30" s="134"/>
      <c r="R30" s="134"/>
      <c r="S30" s="134"/>
      <c r="T30" s="135"/>
      <c r="U30" s="136">
        <f t="shared" si="4"/>
        <v>0</v>
      </c>
      <c r="V30" s="137">
        <f t="shared" si="5"/>
        <v>0</v>
      </c>
      <c r="W30" s="138">
        <f t="shared" si="6"/>
        <v>0</v>
      </c>
      <c r="X30" s="139">
        <f t="shared" si="7"/>
        <v>0</v>
      </c>
    </row>
    <row r="31" spans="2:24" ht="22.5" customHeight="1" thickBot="1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40"/>
      <c r="L31" s="141">
        <f>SUM(L3:L30)</f>
        <v>0</v>
      </c>
      <c r="M31" s="142">
        <f>SUM(M3:M30)</f>
        <v>0</v>
      </c>
      <c r="N31" s="142">
        <f>SUM(N3:N30)</f>
        <v>0</v>
      </c>
      <c r="O31" s="144"/>
      <c r="P31" s="144"/>
      <c r="Q31" s="145"/>
      <c r="R31" s="145"/>
      <c r="S31" s="145"/>
      <c r="T31" s="146"/>
      <c r="U31" s="147">
        <f>SUM($U$3:$U$30)</f>
        <v>0</v>
      </c>
      <c r="V31" s="148">
        <f>SUM($V$3:$V$30)</f>
        <v>0</v>
      </c>
      <c r="W31" s="149">
        <f>SUM($W$3:$W$30)</f>
        <v>0</v>
      </c>
      <c r="X31" s="150">
        <f>SUM($X$3:$X$30)</f>
        <v>0</v>
      </c>
    </row>
    <row r="32" spans="2:24" ht="11.1" customHeight="1" thickBo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15"/>
      <c r="M32" s="15"/>
      <c r="N32" s="15"/>
      <c r="O32" s="3"/>
      <c r="P32" s="3"/>
      <c r="Q32" s="3"/>
      <c r="R32" s="3"/>
      <c r="S32" s="3"/>
      <c r="T32" s="4"/>
      <c r="U32" s="804" t="s">
        <v>86</v>
      </c>
      <c r="V32" s="805"/>
      <c r="W32" s="806"/>
      <c r="X32" s="151">
        <f>IFERROR(X31/M31,0)</f>
        <v>0</v>
      </c>
    </row>
  </sheetData>
  <sheetProtection selectLockedCells="1"/>
  <dataConsolidate link="1"/>
  <mergeCells count="9">
    <mergeCell ref="D5:D7"/>
    <mergeCell ref="D17:D22"/>
    <mergeCell ref="D26:D28"/>
    <mergeCell ref="U32:W32"/>
    <mergeCell ref="E5:E7"/>
    <mergeCell ref="E17:E22"/>
    <mergeCell ref="E26:E28"/>
    <mergeCell ref="J3:J30"/>
    <mergeCell ref="I3:I30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12"/>
  <sheetViews>
    <sheetView zoomScaleNormal="100" workbookViewId="0">
      <selection activeCell="E8" sqref="E8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7.77734375" style="23" customWidth="1"/>
    <col min="4" max="4" width="10.77734375" style="23" customWidth="1"/>
    <col min="5" max="5" width="51" style="23" customWidth="1"/>
    <col min="6" max="6" width="14.44140625" style="23" bestFit="1" customWidth="1"/>
    <col min="7" max="7" width="13.77734375" style="23" customWidth="1"/>
    <col min="8" max="8" width="13.44140625" style="23" bestFit="1" customWidth="1"/>
    <col min="9" max="10" width="6.777343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7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468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52.5" customHeight="1" thickBot="1" x14ac:dyDescent="0.25">
      <c r="B2" s="44" t="s">
        <v>302</v>
      </c>
      <c r="C2" s="45" t="s">
        <v>307</v>
      </c>
      <c r="D2" s="45" t="s">
        <v>303</v>
      </c>
      <c r="E2" s="45" t="s">
        <v>0</v>
      </c>
      <c r="F2" s="153" t="s">
        <v>51</v>
      </c>
      <c r="G2" s="47" t="s">
        <v>499</v>
      </c>
      <c r="H2" s="48" t="s">
        <v>317</v>
      </c>
      <c r="I2" s="49" t="s">
        <v>46</v>
      </c>
      <c r="J2" s="154" t="s">
        <v>503</v>
      </c>
      <c r="K2" s="50" t="s">
        <v>318</v>
      </c>
      <c r="L2" s="51" t="s">
        <v>7</v>
      </c>
      <c r="M2" s="52" t="s">
        <v>14</v>
      </c>
      <c r="N2" s="53" t="s">
        <v>969</v>
      </c>
      <c r="O2" s="54" t="s">
        <v>907</v>
      </c>
      <c r="P2" s="55" t="s">
        <v>887</v>
      </c>
      <c r="Q2" s="55" t="s">
        <v>244</v>
      </c>
      <c r="R2" s="55" t="s">
        <v>245</v>
      </c>
      <c r="S2" s="55" t="s">
        <v>246</v>
      </c>
      <c r="T2" s="56" t="s">
        <v>268</v>
      </c>
      <c r="U2" s="57" t="s">
        <v>58</v>
      </c>
      <c r="V2" s="53" t="s">
        <v>57</v>
      </c>
      <c r="W2" s="50" t="s">
        <v>9</v>
      </c>
      <c r="X2" s="53" t="s">
        <v>10</v>
      </c>
    </row>
    <row r="3" spans="2:24" ht="61.2" x14ac:dyDescent="0.2">
      <c r="B3" s="58" t="s">
        <v>469</v>
      </c>
      <c r="C3" s="59" t="s">
        <v>470</v>
      </c>
      <c r="D3" s="60" t="s">
        <v>908</v>
      </c>
      <c r="E3" s="61" t="s">
        <v>484</v>
      </c>
      <c r="F3" s="62" t="s">
        <v>853</v>
      </c>
      <c r="G3" s="63"/>
      <c r="H3" s="64">
        <v>759.26400000000001</v>
      </c>
      <c r="I3" s="810"/>
      <c r="J3" s="813" t="s">
        <v>987</v>
      </c>
      <c r="K3" s="65">
        <f>ROUND(H3*(1-$I$3),3)</f>
        <v>759.26400000000001</v>
      </c>
      <c r="L3" s="66">
        <f>K3*G3</f>
        <v>0</v>
      </c>
      <c r="M3" s="66">
        <f>L3*3.5</f>
        <v>0</v>
      </c>
      <c r="N3" s="67">
        <f>H3*G3*3.5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IFERROR(U3*3.5,"tempo di esecuzione mancante")</f>
        <v>0</v>
      </c>
      <c r="W3" s="74">
        <f>IFERROR(T3*U3,"tempo di esecuzione mancante")</f>
        <v>0</v>
      </c>
      <c r="X3" s="75">
        <f>IFERROR(W3*3.5,"tempo di esecuzione mancante")</f>
        <v>0</v>
      </c>
    </row>
    <row r="4" spans="2:24" ht="51" x14ac:dyDescent="0.2">
      <c r="B4" s="76" t="s">
        <v>471</v>
      </c>
      <c r="C4" s="77" t="s">
        <v>472</v>
      </c>
      <c r="D4" s="78" t="s">
        <v>495</v>
      </c>
      <c r="E4" s="79" t="s">
        <v>485</v>
      </c>
      <c r="F4" s="80" t="s">
        <v>837</v>
      </c>
      <c r="G4" s="81"/>
      <c r="H4" s="82">
        <v>0.65100000000000002</v>
      </c>
      <c r="I4" s="811"/>
      <c r="J4" s="814"/>
      <c r="K4" s="83">
        <f t="shared" ref="K4:K10" si="0">ROUND(H4*(1-$I$3),3)</f>
        <v>0.65100000000000002</v>
      </c>
      <c r="L4" s="84">
        <f t="shared" ref="L4:L10" si="1">K4*G4</f>
        <v>0</v>
      </c>
      <c r="M4" s="66">
        <f t="shared" ref="M4:M10" si="2">L4*3.5</f>
        <v>0</v>
      </c>
      <c r="N4" s="67">
        <f t="shared" ref="N4:N10" si="3">H4*G4*3.5</f>
        <v>0</v>
      </c>
      <c r="O4" s="111"/>
      <c r="P4" s="87"/>
      <c r="Q4" s="88"/>
      <c r="R4" s="88"/>
      <c r="S4" s="88"/>
      <c r="T4" s="89"/>
      <c r="U4" s="112">
        <f t="shared" ref="U4:U10" si="4">IF(AND(G4&gt;0,O4=""),"tempo di esecuzione mancante",G4*O4*P4)</f>
        <v>0</v>
      </c>
      <c r="V4" s="91">
        <f t="shared" ref="V4:V10" si="5">IFERROR(U4*3.5,"tempo di esecuzione mancante")</f>
        <v>0</v>
      </c>
      <c r="W4" s="92">
        <f t="shared" ref="W4:W10" si="6">IFERROR(T4*U4,"tempo di esecuzione mancante")</f>
        <v>0</v>
      </c>
      <c r="X4" s="93">
        <f t="shared" ref="X4:X10" si="7">IFERROR(W4*3.5,"tempo di esecuzione mancante")</f>
        <v>0</v>
      </c>
    </row>
    <row r="5" spans="2:24" ht="30.6" x14ac:dyDescent="0.2">
      <c r="B5" s="94" t="s">
        <v>473</v>
      </c>
      <c r="C5" s="95" t="s">
        <v>474</v>
      </c>
      <c r="D5" s="96" t="s">
        <v>494</v>
      </c>
      <c r="E5" s="97" t="s">
        <v>486</v>
      </c>
      <c r="F5" s="98" t="s">
        <v>854</v>
      </c>
      <c r="G5" s="81"/>
      <c r="H5" s="99">
        <v>431.005</v>
      </c>
      <c r="I5" s="811"/>
      <c r="J5" s="814"/>
      <c r="K5" s="100">
        <f t="shared" si="0"/>
        <v>431.005</v>
      </c>
      <c r="L5" s="101">
        <f t="shared" si="1"/>
        <v>0</v>
      </c>
      <c r="M5" s="66">
        <f t="shared" si="2"/>
        <v>0</v>
      </c>
      <c r="N5" s="67">
        <f t="shared" si="3"/>
        <v>0</v>
      </c>
      <c r="O5" s="103"/>
      <c r="P5" s="104"/>
      <c r="Q5" s="105"/>
      <c r="R5" s="105"/>
      <c r="S5" s="105"/>
      <c r="T5" s="106"/>
      <c r="U5" s="90">
        <f t="shared" si="4"/>
        <v>0</v>
      </c>
      <c r="V5" s="107">
        <f t="shared" si="5"/>
        <v>0</v>
      </c>
      <c r="W5" s="108">
        <f t="shared" si="6"/>
        <v>0</v>
      </c>
      <c r="X5" s="109">
        <f t="shared" si="7"/>
        <v>0</v>
      </c>
    </row>
    <row r="6" spans="2:24" ht="51" x14ac:dyDescent="0.2">
      <c r="B6" s="94" t="s">
        <v>475</v>
      </c>
      <c r="C6" s="95" t="s">
        <v>476</v>
      </c>
      <c r="D6" s="96" t="s">
        <v>493</v>
      </c>
      <c r="E6" s="97" t="s">
        <v>487</v>
      </c>
      <c r="F6" s="98" t="s">
        <v>855</v>
      </c>
      <c r="G6" s="81"/>
      <c r="H6" s="99">
        <v>165.38800000000001</v>
      </c>
      <c r="I6" s="811"/>
      <c r="J6" s="814"/>
      <c r="K6" s="100">
        <f t="shared" si="0"/>
        <v>165.38800000000001</v>
      </c>
      <c r="L6" s="101">
        <f t="shared" ref="L6:L8" si="8">K6*G6</f>
        <v>0</v>
      </c>
      <c r="M6" s="66">
        <f t="shared" si="2"/>
        <v>0</v>
      </c>
      <c r="N6" s="67">
        <f t="shared" si="3"/>
        <v>0</v>
      </c>
      <c r="O6" s="103"/>
      <c r="P6" s="104"/>
      <c r="Q6" s="105"/>
      <c r="R6" s="105"/>
      <c r="S6" s="105"/>
      <c r="T6" s="106"/>
      <c r="U6" s="90">
        <f t="shared" ref="U6:U8" si="9">IF(AND(G6&gt;0,O6=""),"tempo di esecuzione mancante",G6*O6*P6)</f>
        <v>0</v>
      </c>
      <c r="V6" s="107">
        <f t="shared" si="5"/>
        <v>0</v>
      </c>
      <c r="W6" s="108">
        <f t="shared" ref="W6:W8" si="10">IFERROR(T6*U6,"tempo di esecuzione mancante")</f>
        <v>0</v>
      </c>
      <c r="X6" s="109">
        <f t="shared" si="7"/>
        <v>0</v>
      </c>
    </row>
    <row r="7" spans="2:24" ht="25.95" customHeight="1" x14ac:dyDescent="0.2">
      <c r="B7" s="76" t="s">
        <v>477</v>
      </c>
      <c r="C7" s="77" t="s">
        <v>478</v>
      </c>
      <c r="D7" s="78" t="s">
        <v>492</v>
      </c>
      <c r="E7" s="79" t="s">
        <v>828</v>
      </c>
      <c r="F7" s="80" t="s">
        <v>841</v>
      </c>
      <c r="G7" s="81"/>
      <c r="H7" s="82">
        <v>24.481999999999999</v>
      </c>
      <c r="I7" s="811"/>
      <c r="J7" s="814"/>
      <c r="K7" s="83">
        <f t="shared" si="0"/>
        <v>24.481999999999999</v>
      </c>
      <c r="L7" s="84">
        <f t="shared" si="8"/>
        <v>0</v>
      </c>
      <c r="M7" s="66">
        <f t="shared" si="2"/>
        <v>0</v>
      </c>
      <c r="N7" s="67">
        <f t="shared" si="3"/>
        <v>0</v>
      </c>
      <c r="O7" s="111"/>
      <c r="P7" s="87"/>
      <c r="Q7" s="88"/>
      <c r="R7" s="88"/>
      <c r="S7" s="88"/>
      <c r="T7" s="89"/>
      <c r="U7" s="112">
        <f t="shared" si="9"/>
        <v>0</v>
      </c>
      <c r="V7" s="91">
        <f t="shared" si="5"/>
        <v>0</v>
      </c>
      <c r="W7" s="92">
        <f t="shared" si="10"/>
        <v>0</v>
      </c>
      <c r="X7" s="93">
        <f t="shared" si="7"/>
        <v>0</v>
      </c>
    </row>
    <row r="8" spans="2:24" ht="40.799999999999997" x14ac:dyDescent="0.2">
      <c r="B8" s="94" t="s">
        <v>479</v>
      </c>
      <c r="C8" s="95" t="s">
        <v>810</v>
      </c>
      <c r="D8" s="96" t="s">
        <v>811</v>
      </c>
      <c r="E8" s="97" t="s">
        <v>488</v>
      </c>
      <c r="F8" s="98" t="s">
        <v>856</v>
      </c>
      <c r="G8" s="81"/>
      <c r="H8" s="99">
        <v>1.19</v>
      </c>
      <c r="I8" s="811"/>
      <c r="J8" s="814"/>
      <c r="K8" s="100">
        <f t="shared" si="0"/>
        <v>1.19</v>
      </c>
      <c r="L8" s="101">
        <f t="shared" si="8"/>
        <v>0</v>
      </c>
      <c r="M8" s="66">
        <f t="shared" si="2"/>
        <v>0</v>
      </c>
      <c r="N8" s="67">
        <f t="shared" si="3"/>
        <v>0</v>
      </c>
      <c r="O8" s="103"/>
      <c r="P8" s="104"/>
      <c r="Q8" s="105"/>
      <c r="R8" s="105"/>
      <c r="S8" s="105"/>
      <c r="T8" s="106"/>
      <c r="U8" s="90">
        <f t="shared" si="9"/>
        <v>0</v>
      </c>
      <c r="V8" s="107">
        <f t="shared" si="5"/>
        <v>0</v>
      </c>
      <c r="W8" s="108">
        <f t="shared" si="10"/>
        <v>0</v>
      </c>
      <c r="X8" s="109">
        <f t="shared" si="7"/>
        <v>0</v>
      </c>
    </row>
    <row r="9" spans="2:24" ht="40.799999999999997" x14ac:dyDescent="0.2">
      <c r="B9" s="94" t="s">
        <v>480</v>
      </c>
      <c r="C9" s="95" t="s">
        <v>481</v>
      </c>
      <c r="D9" s="96" t="s">
        <v>491</v>
      </c>
      <c r="E9" s="97" t="s">
        <v>489</v>
      </c>
      <c r="F9" s="98" t="s">
        <v>852</v>
      </c>
      <c r="G9" s="81"/>
      <c r="H9" s="99">
        <v>406.73500000000001</v>
      </c>
      <c r="I9" s="811"/>
      <c r="J9" s="814"/>
      <c r="K9" s="100">
        <f t="shared" si="0"/>
        <v>406.73500000000001</v>
      </c>
      <c r="L9" s="101">
        <f t="shared" ref="L9" si="11">K9*G9</f>
        <v>0</v>
      </c>
      <c r="M9" s="66">
        <f t="shared" si="2"/>
        <v>0</v>
      </c>
      <c r="N9" s="67">
        <f t="shared" si="3"/>
        <v>0</v>
      </c>
      <c r="O9" s="103"/>
      <c r="P9" s="104"/>
      <c r="Q9" s="105"/>
      <c r="R9" s="105"/>
      <c r="S9" s="105"/>
      <c r="T9" s="106"/>
      <c r="U9" s="90">
        <f t="shared" ref="U9" si="12">IF(AND(G9&gt;0,O9=""),"tempo di esecuzione mancante",G9*O9*P9)</f>
        <v>0</v>
      </c>
      <c r="V9" s="107">
        <f t="shared" si="5"/>
        <v>0</v>
      </c>
      <c r="W9" s="108">
        <f t="shared" ref="W9" si="13">IFERROR(T9*U9,"tempo di esecuzione mancante")</f>
        <v>0</v>
      </c>
      <c r="X9" s="109">
        <f t="shared" si="7"/>
        <v>0</v>
      </c>
    </row>
    <row r="10" spans="2:24" ht="31.2" thickBot="1" x14ac:dyDescent="0.25">
      <c r="B10" s="122" t="s">
        <v>482</v>
      </c>
      <c r="C10" s="152" t="s">
        <v>483</v>
      </c>
      <c r="D10" s="124" t="s">
        <v>829</v>
      </c>
      <c r="E10" s="125" t="s">
        <v>490</v>
      </c>
      <c r="F10" s="126" t="s">
        <v>856</v>
      </c>
      <c r="G10" s="127"/>
      <c r="H10" s="128">
        <v>0.501</v>
      </c>
      <c r="I10" s="812"/>
      <c r="J10" s="815"/>
      <c r="K10" s="129">
        <f t="shared" si="0"/>
        <v>0.501</v>
      </c>
      <c r="L10" s="130">
        <f t="shared" si="1"/>
        <v>0</v>
      </c>
      <c r="M10" s="66">
        <f t="shared" si="2"/>
        <v>0</v>
      </c>
      <c r="N10" s="67">
        <f t="shared" si="3"/>
        <v>0</v>
      </c>
      <c r="O10" s="132"/>
      <c r="P10" s="133"/>
      <c r="Q10" s="134"/>
      <c r="R10" s="134"/>
      <c r="S10" s="134"/>
      <c r="T10" s="135"/>
      <c r="U10" s="136">
        <f t="shared" si="4"/>
        <v>0</v>
      </c>
      <c r="V10" s="137">
        <f t="shared" si="5"/>
        <v>0</v>
      </c>
      <c r="W10" s="138">
        <f t="shared" si="6"/>
        <v>0</v>
      </c>
      <c r="X10" s="139">
        <f t="shared" si="7"/>
        <v>0</v>
      </c>
    </row>
    <row r="11" spans="2:24" ht="28.5" customHeight="1" thickBot="1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40"/>
      <c r="L11" s="141">
        <f>SUM(L3:L10)</f>
        <v>0</v>
      </c>
      <c r="M11" s="142">
        <f>SUM(M3:M10)</f>
        <v>0</v>
      </c>
      <c r="N11" s="143">
        <f>SUM(N3:N10)</f>
        <v>0</v>
      </c>
      <c r="O11" s="144"/>
      <c r="P11" s="144"/>
      <c r="Q11" s="145"/>
      <c r="R11" s="145"/>
      <c r="S11" s="145"/>
      <c r="T11" s="146"/>
      <c r="U11" s="147">
        <f>SUM($U$3:$U$10)</f>
        <v>0</v>
      </c>
      <c r="V11" s="148">
        <f>SUM($V$3:$V$10)</f>
        <v>0</v>
      </c>
      <c r="W11" s="149">
        <f>SUM($W$3:$W$10)</f>
        <v>0</v>
      </c>
      <c r="X11" s="150">
        <f>SUM($X$3:$X$10)</f>
        <v>0</v>
      </c>
    </row>
    <row r="12" spans="2:24" ht="11.1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15"/>
      <c r="M12" s="15"/>
      <c r="N12" s="15"/>
      <c r="O12" s="3"/>
      <c r="P12" s="3"/>
      <c r="Q12" s="3"/>
      <c r="R12" s="3"/>
      <c r="S12" s="3"/>
      <c r="T12" s="4"/>
      <c r="U12" s="804" t="s">
        <v>86</v>
      </c>
      <c r="V12" s="805"/>
      <c r="W12" s="806"/>
      <c r="X12" s="151">
        <f>IFERROR(X11/M11,0)</f>
        <v>0</v>
      </c>
    </row>
  </sheetData>
  <sheetProtection selectLockedCells="1"/>
  <dataConsolidate link="1"/>
  <mergeCells count="3">
    <mergeCell ref="U12:W12"/>
    <mergeCell ref="I3:I10"/>
    <mergeCell ref="J3:J10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16"/>
  <sheetViews>
    <sheetView zoomScaleNormal="100" workbookViewId="0">
      <selection activeCell="L7" sqref="L7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0.77734375" style="23" customWidth="1"/>
    <col min="5" max="5" width="51" style="23" customWidth="1"/>
    <col min="6" max="6" width="14.44140625" style="23" bestFit="1" customWidth="1"/>
    <col min="7" max="7" width="10.88671875" style="23" customWidth="1"/>
    <col min="8" max="8" width="11.77734375" style="23" customWidth="1"/>
    <col min="9" max="9" width="13.44140625" style="23" bestFit="1" customWidth="1"/>
    <col min="10" max="11" width="6.77734375" style="23" bestFit="1" customWidth="1"/>
    <col min="12" max="12" width="17" style="23" customWidth="1"/>
    <col min="13" max="13" width="12" style="23" bestFit="1" customWidth="1"/>
    <col min="14" max="15" width="13.5546875" style="23" customWidth="1"/>
    <col min="16" max="16" width="13.77734375" style="23" customWidth="1"/>
    <col min="17" max="17" width="9.77734375" style="23" customWidth="1"/>
    <col min="18" max="20" width="15.21875" style="23" customWidth="1"/>
    <col min="21" max="21" width="11.21875" style="23" customWidth="1"/>
    <col min="22" max="22" width="9.5546875" style="23" customWidth="1"/>
    <col min="23" max="23" width="13.77734375" style="23" bestFit="1" customWidth="1"/>
    <col min="24" max="24" width="13.77734375" style="23" customWidth="1"/>
    <col min="25" max="25" width="15.77734375" style="23" customWidth="1"/>
    <col min="26" max="26" width="13.5546875" style="23" bestFit="1" customWidth="1"/>
    <col min="27" max="16384" width="9.21875" style="23"/>
  </cols>
  <sheetData>
    <row r="1" spans="2:26" s="43" customFormat="1" ht="25.5" customHeight="1" thickBot="1" x14ac:dyDescent="0.35">
      <c r="B1" s="38" t="s">
        <v>300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2:26" ht="61.8" thickBot="1" x14ac:dyDescent="0.25">
      <c r="B2" s="44" t="s">
        <v>302</v>
      </c>
      <c r="C2" s="45" t="s">
        <v>307</v>
      </c>
      <c r="D2" s="45" t="s">
        <v>303</v>
      </c>
      <c r="E2" s="45" t="s">
        <v>0</v>
      </c>
      <c r="F2" s="45" t="s">
        <v>51</v>
      </c>
      <c r="G2" s="189" t="s">
        <v>353</v>
      </c>
      <c r="H2" s="155" t="s">
        <v>319</v>
      </c>
      <c r="I2" s="52" t="s">
        <v>905</v>
      </c>
      <c r="J2" s="49" t="s">
        <v>46</v>
      </c>
      <c r="K2" s="50" t="s">
        <v>503</v>
      </c>
      <c r="L2" s="50" t="s">
        <v>906</v>
      </c>
      <c r="M2" s="51" t="s">
        <v>7</v>
      </c>
      <c r="N2" s="51" t="s">
        <v>14</v>
      </c>
      <c r="O2" s="53" t="s">
        <v>969</v>
      </c>
      <c r="P2" s="54" t="s">
        <v>904</v>
      </c>
      <c r="Q2" s="55" t="s">
        <v>887</v>
      </c>
      <c r="R2" s="55" t="s">
        <v>244</v>
      </c>
      <c r="S2" s="55" t="s">
        <v>245</v>
      </c>
      <c r="T2" s="55" t="s">
        <v>246</v>
      </c>
      <c r="U2" s="156" t="s">
        <v>268</v>
      </c>
      <c r="V2" s="154" t="s">
        <v>8</v>
      </c>
      <c r="W2" s="57" t="s">
        <v>58</v>
      </c>
      <c r="X2" s="53" t="s">
        <v>57</v>
      </c>
      <c r="Y2" s="50" t="s">
        <v>9</v>
      </c>
      <c r="Z2" s="53" t="s">
        <v>10</v>
      </c>
    </row>
    <row r="3" spans="2:26" ht="41.1" customHeight="1" x14ac:dyDescent="0.2">
      <c r="B3" s="58" t="s">
        <v>334</v>
      </c>
      <c r="C3" s="59" t="s">
        <v>308</v>
      </c>
      <c r="D3" s="827" t="s">
        <v>830</v>
      </c>
      <c r="E3" s="828" t="s">
        <v>834</v>
      </c>
      <c r="F3" s="157" t="s">
        <v>314</v>
      </c>
      <c r="G3" s="158" t="s">
        <v>4</v>
      </c>
      <c r="H3" s="63"/>
      <c r="I3" s="64">
        <v>961.255</v>
      </c>
      <c r="J3" s="821"/>
      <c r="K3" s="824" t="s">
        <v>298</v>
      </c>
      <c r="L3" s="65">
        <f>ROUND(I3*(1-$J$3),3)</f>
        <v>961.255</v>
      </c>
      <c r="M3" s="66">
        <f>L3*H3</f>
        <v>0</v>
      </c>
      <c r="N3" s="159">
        <f>M3*3.5</f>
        <v>0</v>
      </c>
      <c r="O3" s="160">
        <f>I3*H3*3.5</f>
        <v>0</v>
      </c>
      <c r="P3" s="68"/>
      <c r="Q3" s="69"/>
      <c r="R3" s="70"/>
      <c r="S3" s="70"/>
      <c r="T3" s="70"/>
      <c r="U3" s="161"/>
      <c r="V3" s="771">
        <v>2</v>
      </c>
      <c r="W3" s="72">
        <f>IF(AND(H3&gt;0,P3=""),"tempo di intervento mancante",H3*P3*Q3*V3)</f>
        <v>0</v>
      </c>
      <c r="X3" s="73">
        <f>IFERROR(W3*3.5,"tempo di intervento mancante")</f>
        <v>0</v>
      </c>
      <c r="Y3" s="74">
        <f>IFERROR(U3*W3,"tempo di intervento mancante")</f>
        <v>0</v>
      </c>
      <c r="Z3" s="75">
        <f>IFERROR(Y3*3.5,"tempo di intervento mancante")</f>
        <v>0</v>
      </c>
    </row>
    <row r="4" spans="2:26" ht="50.55" customHeight="1" x14ac:dyDescent="0.2">
      <c r="B4" s="76" t="s">
        <v>335</v>
      </c>
      <c r="C4" s="77" t="s">
        <v>309</v>
      </c>
      <c r="D4" s="817"/>
      <c r="E4" s="808"/>
      <c r="F4" s="162" t="s">
        <v>314</v>
      </c>
      <c r="G4" s="163" t="s">
        <v>4</v>
      </c>
      <c r="H4" s="81"/>
      <c r="I4" s="82">
        <v>1153.5060000000001</v>
      </c>
      <c r="J4" s="822"/>
      <c r="K4" s="825"/>
      <c r="L4" s="83">
        <f t="shared" ref="L4:L8" si="0">ROUND(I4*(1-$J$3),3)</f>
        <v>1153.5060000000001</v>
      </c>
      <c r="M4" s="84">
        <f t="shared" ref="M4:M8" si="1">L4*H4</f>
        <v>0</v>
      </c>
      <c r="N4" s="164">
        <f t="shared" ref="N4:N14" si="2">M4*3.5</f>
        <v>0</v>
      </c>
      <c r="O4" s="165">
        <f t="shared" ref="O4:O14" si="3">I4*H4*3.5</f>
        <v>0</v>
      </c>
      <c r="P4" s="111"/>
      <c r="Q4" s="87"/>
      <c r="R4" s="88"/>
      <c r="S4" s="88"/>
      <c r="T4" s="88"/>
      <c r="U4" s="166"/>
      <c r="V4" s="772">
        <v>2</v>
      </c>
      <c r="W4" s="112">
        <f t="shared" ref="W4:W8" si="4">IF(AND(H4&gt;0,P4=""),"tempo di intervento mancante",H4*P4*Q4*V4)</f>
        <v>0</v>
      </c>
      <c r="X4" s="91">
        <f t="shared" ref="X4:X14" si="5">IFERROR(W4*3.5,"tempo di intervento mancante")</f>
        <v>0</v>
      </c>
      <c r="Y4" s="92">
        <f t="shared" ref="Y4:Y8" si="6">IFERROR(U4*W4,"tempo di intervento mancante")</f>
        <v>0</v>
      </c>
      <c r="Z4" s="93">
        <f t="shared" ref="Z4:Z14" si="7">IFERROR(Y4*3.5,"tempo di intervento mancante")</f>
        <v>0</v>
      </c>
    </row>
    <row r="5" spans="2:26" ht="52.5" customHeight="1" x14ac:dyDescent="0.2">
      <c r="B5" s="76" t="s">
        <v>336</v>
      </c>
      <c r="C5" s="113" t="s">
        <v>310</v>
      </c>
      <c r="D5" s="818"/>
      <c r="E5" s="809"/>
      <c r="F5" s="162" t="s">
        <v>314</v>
      </c>
      <c r="G5" s="163" t="s">
        <v>4</v>
      </c>
      <c r="H5" s="81"/>
      <c r="I5" s="114">
        <v>1384.2070000000001</v>
      </c>
      <c r="J5" s="822"/>
      <c r="K5" s="825"/>
      <c r="L5" s="115">
        <f t="shared" si="0"/>
        <v>1384.2070000000001</v>
      </c>
      <c r="M5" s="116">
        <f t="shared" si="1"/>
        <v>0</v>
      </c>
      <c r="N5" s="167">
        <f t="shared" si="2"/>
        <v>0</v>
      </c>
      <c r="O5" s="165">
        <f t="shared" si="3"/>
        <v>0</v>
      </c>
      <c r="P5" s="111"/>
      <c r="Q5" s="87"/>
      <c r="R5" s="88"/>
      <c r="S5" s="88"/>
      <c r="T5" s="88"/>
      <c r="U5" s="166"/>
      <c r="V5" s="773">
        <v>2</v>
      </c>
      <c r="W5" s="117">
        <f t="shared" si="4"/>
        <v>0</v>
      </c>
      <c r="X5" s="118">
        <f t="shared" si="5"/>
        <v>0</v>
      </c>
      <c r="Y5" s="119">
        <f t="shared" si="6"/>
        <v>0</v>
      </c>
      <c r="Z5" s="120">
        <f t="shared" si="7"/>
        <v>0</v>
      </c>
    </row>
    <row r="6" spans="2:26" ht="81.599999999999994" x14ac:dyDescent="0.2">
      <c r="B6" s="76" t="s">
        <v>304</v>
      </c>
      <c r="C6" s="113" t="s">
        <v>311</v>
      </c>
      <c r="D6" s="78" t="s">
        <v>831</v>
      </c>
      <c r="E6" s="79" t="s">
        <v>903</v>
      </c>
      <c r="F6" s="162" t="s">
        <v>315</v>
      </c>
      <c r="G6" s="163" t="s">
        <v>4</v>
      </c>
      <c r="H6" s="81"/>
      <c r="I6" s="99">
        <v>345.524</v>
      </c>
      <c r="J6" s="822"/>
      <c r="K6" s="825"/>
      <c r="L6" s="121">
        <f t="shared" si="0"/>
        <v>345.524</v>
      </c>
      <c r="M6" s="116">
        <f t="shared" si="1"/>
        <v>0</v>
      </c>
      <c r="N6" s="167">
        <f t="shared" si="2"/>
        <v>0</v>
      </c>
      <c r="O6" s="165">
        <f t="shared" si="3"/>
        <v>0</v>
      </c>
      <c r="P6" s="111"/>
      <c r="Q6" s="87"/>
      <c r="R6" s="88"/>
      <c r="S6" s="88"/>
      <c r="T6" s="88"/>
      <c r="U6" s="166"/>
      <c r="V6" s="773">
        <v>2</v>
      </c>
      <c r="W6" s="117">
        <f t="shared" si="4"/>
        <v>0</v>
      </c>
      <c r="X6" s="118">
        <f t="shared" si="5"/>
        <v>0</v>
      </c>
      <c r="Y6" s="119">
        <f t="shared" si="6"/>
        <v>0</v>
      </c>
      <c r="Z6" s="120">
        <f t="shared" si="7"/>
        <v>0</v>
      </c>
    </row>
    <row r="7" spans="2:26" ht="91.8" x14ac:dyDescent="0.2">
      <c r="B7" s="94" t="s">
        <v>305</v>
      </c>
      <c r="C7" s="95" t="s">
        <v>312</v>
      </c>
      <c r="D7" s="78" t="s">
        <v>832</v>
      </c>
      <c r="E7" s="79" t="s">
        <v>902</v>
      </c>
      <c r="F7" s="168" t="s">
        <v>316</v>
      </c>
      <c r="G7" s="169" t="s">
        <v>4</v>
      </c>
      <c r="H7" s="81"/>
      <c r="I7" s="99">
        <v>535.14800000000002</v>
      </c>
      <c r="J7" s="822"/>
      <c r="K7" s="825"/>
      <c r="L7" s="100">
        <f t="shared" si="0"/>
        <v>535.14800000000002</v>
      </c>
      <c r="M7" s="101">
        <f t="shared" si="1"/>
        <v>0</v>
      </c>
      <c r="N7" s="170">
        <f t="shared" si="2"/>
        <v>0</v>
      </c>
      <c r="O7" s="171">
        <f t="shared" si="3"/>
        <v>0</v>
      </c>
      <c r="P7" s="103"/>
      <c r="Q7" s="104"/>
      <c r="R7" s="105"/>
      <c r="S7" s="105"/>
      <c r="T7" s="105"/>
      <c r="U7" s="172"/>
      <c r="V7" s="774">
        <v>2</v>
      </c>
      <c r="W7" s="90">
        <f t="shared" si="4"/>
        <v>0</v>
      </c>
      <c r="X7" s="107">
        <f t="shared" si="5"/>
        <v>0</v>
      </c>
      <c r="Y7" s="108">
        <f t="shared" si="6"/>
        <v>0</v>
      </c>
      <c r="Z7" s="109">
        <f t="shared" si="7"/>
        <v>0</v>
      </c>
    </row>
    <row r="8" spans="2:26" ht="82.2" thickBot="1" x14ac:dyDescent="0.25">
      <c r="B8" s="122" t="s">
        <v>306</v>
      </c>
      <c r="C8" s="123" t="s">
        <v>313</v>
      </c>
      <c r="D8" s="124" t="s">
        <v>833</v>
      </c>
      <c r="E8" s="79" t="s">
        <v>901</v>
      </c>
      <c r="F8" s="173" t="s">
        <v>802</v>
      </c>
      <c r="G8" s="174" t="s">
        <v>2</v>
      </c>
      <c r="H8" s="81"/>
      <c r="I8" s="99">
        <v>874.13300000000004</v>
      </c>
      <c r="J8" s="822"/>
      <c r="K8" s="825"/>
      <c r="L8" s="129">
        <f t="shared" si="0"/>
        <v>874.13300000000004</v>
      </c>
      <c r="M8" s="130">
        <f t="shared" si="1"/>
        <v>0</v>
      </c>
      <c r="N8" s="175">
        <f t="shared" si="2"/>
        <v>0</v>
      </c>
      <c r="O8" s="176">
        <f t="shared" si="3"/>
        <v>0</v>
      </c>
      <c r="P8" s="132"/>
      <c r="Q8" s="133"/>
      <c r="R8" s="134"/>
      <c r="S8" s="134"/>
      <c r="T8" s="134"/>
      <c r="U8" s="177"/>
      <c r="V8" s="775">
        <v>4</v>
      </c>
      <c r="W8" s="136">
        <f t="shared" si="4"/>
        <v>0</v>
      </c>
      <c r="X8" s="137">
        <f t="shared" si="5"/>
        <v>0</v>
      </c>
      <c r="Y8" s="138">
        <f t="shared" si="6"/>
        <v>0</v>
      </c>
      <c r="Z8" s="139">
        <f t="shared" si="7"/>
        <v>0</v>
      </c>
    </row>
    <row r="9" spans="2:26" ht="40.799999999999997" x14ac:dyDescent="0.2">
      <c r="B9" s="58" t="s">
        <v>337</v>
      </c>
      <c r="C9" s="59" t="s">
        <v>308</v>
      </c>
      <c r="D9" s="829" t="s">
        <v>913</v>
      </c>
      <c r="E9" s="61" t="s">
        <v>323</v>
      </c>
      <c r="F9" s="157" t="s">
        <v>314</v>
      </c>
      <c r="G9" s="178"/>
      <c r="H9" s="63"/>
      <c r="I9" s="179">
        <v>240.31399999999999</v>
      </c>
      <c r="J9" s="822"/>
      <c r="K9" s="825"/>
      <c r="L9" s="65">
        <f>ROUND(I9*(1-$J$3),3)</f>
        <v>240.31399999999999</v>
      </c>
      <c r="M9" s="66">
        <f>G9*L9*H9</f>
        <v>0</v>
      </c>
      <c r="N9" s="159">
        <f t="shared" si="2"/>
        <v>0</v>
      </c>
      <c r="O9" s="160">
        <f t="shared" si="3"/>
        <v>0</v>
      </c>
      <c r="P9" s="68"/>
      <c r="Q9" s="69"/>
      <c r="R9" s="70"/>
      <c r="S9" s="70"/>
      <c r="T9" s="70"/>
      <c r="U9" s="161"/>
      <c r="V9" s="771">
        <f>G9</f>
        <v>0</v>
      </c>
      <c r="W9" s="72">
        <f t="shared" ref="W9:W14" si="8">IF(AND(H9&gt;0,P9=""),"tempo di intervento mancante",H9*P9*Q9*V9)</f>
        <v>0</v>
      </c>
      <c r="X9" s="73">
        <f t="shared" si="5"/>
        <v>0</v>
      </c>
      <c r="Y9" s="74">
        <f t="shared" ref="Y9:Y14" si="9">IFERROR(U9*W9,"tempo di intervento mancante")</f>
        <v>0</v>
      </c>
      <c r="Z9" s="75">
        <f t="shared" si="7"/>
        <v>0</v>
      </c>
    </row>
    <row r="10" spans="2:26" ht="42" customHeight="1" x14ac:dyDescent="0.2">
      <c r="B10" s="76" t="s">
        <v>338</v>
      </c>
      <c r="C10" s="77" t="s">
        <v>309</v>
      </c>
      <c r="D10" s="802"/>
      <c r="E10" s="79" t="s">
        <v>323</v>
      </c>
      <c r="F10" s="162" t="s">
        <v>314</v>
      </c>
      <c r="G10" s="180"/>
      <c r="H10" s="81"/>
      <c r="I10" s="181">
        <v>288.37700000000001</v>
      </c>
      <c r="J10" s="822"/>
      <c r="K10" s="825"/>
      <c r="L10" s="83">
        <f t="shared" ref="L10:L14" si="10">ROUND(I10*(1-$J$3),3)</f>
        <v>288.37700000000001</v>
      </c>
      <c r="M10" s="84">
        <f t="shared" ref="M10:M14" si="11">G10*L10*H10</f>
        <v>0</v>
      </c>
      <c r="N10" s="164">
        <f t="shared" si="2"/>
        <v>0</v>
      </c>
      <c r="O10" s="165">
        <f t="shared" si="3"/>
        <v>0</v>
      </c>
      <c r="P10" s="111"/>
      <c r="Q10" s="87"/>
      <c r="R10" s="88"/>
      <c r="S10" s="88"/>
      <c r="T10" s="88"/>
      <c r="U10" s="166"/>
      <c r="V10" s="772">
        <f t="shared" ref="V10:V14" si="12">G10</f>
        <v>0</v>
      </c>
      <c r="W10" s="112">
        <f t="shared" si="8"/>
        <v>0</v>
      </c>
      <c r="X10" s="91">
        <f t="shared" si="5"/>
        <v>0</v>
      </c>
      <c r="Y10" s="92">
        <f t="shared" si="9"/>
        <v>0</v>
      </c>
      <c r="Z10" s="93">
        <f t="shared" si="7"/>
        <v>0</v>
      </c>
    </row>
    <row r="11" spans="2:26" ht="42" customHeight="1" x14ac:dyDescent="0.2">
      <c r="B11" s="76" t="s">
        <v>339</v>
      </c>
      <c r="C11" s="113" t="s">
        <v>310</v>
      </c>
      <c r="D11" s="803"/>
      <c r="E11" s="79" t="s">
        <v>323</v>
      </c>
      <c r="F11" s="162" t="s">
        <v>314</v>
      </c>
      <c r="G11" s="180"/>
      <c r="H11" s="81"/>
      <c r="I11" s="182">
        <v>346.05200000000002</v>
      </c>
      <c r="J11" s="822"/>
      <c r="K11" s="825"/>
      <c r="L11" s="115">
        <f t="shared" si="10"/>
        <v>346.05200000000002</v>
      </c>
      <c r="M11" s="116">
        <f t="shared" si="11"/>
        <v>0</v>
      </c>
      <c r="N11" s="167">
        <f t="shared" si="2"/>
        <v>0</v>
      </c>
      <c r="O11" s="165">
        <f t="shared" si="3"/>
        <v>0</v>
      </c>
      <c r="P11" s="111"/>
      <c r="Q11" s="87"/>
      <c r="R11" s="88"/>
      <c r="S11" s="88"/>
      <c r="T11" s="88"/>
      <c r="U11" s="166"/>
      <c r="V11" s="773">
        <f t="shared" si="12"/>
        <v>0</v>
      </c>
      <c r="W11" s="117">
        <f t="shared" si="8"/>
        <v>0</v>
      </c>
      <c r="X11" s="118">
        <f t="shared" si="5"/>
        <v>0</v>
      </c>
      <c r="Y11" s="119">
        <f t="shared" si="9"/>
        <v>0</v>
      </c>
      <c r="Z11" s="120">
        <f t="shared" si="7"/>
        <v>0</v>
      </c>
    </row>
    <row r="12" spans="2:26" ht="42" customHeight="1" x14ac:dyDescent="0.2">
      <c r="B12" s="76" t="s">
        <v>320</v>
      </c>
      <c r="C12" s="113" t="s">
        <v>311</v>
      </c>
      <c r="D12" s="183" t="s">
        <v>914</v>
      </c>
      <c r="E12" s="79" t="s">
        <v>323</v>
      </c>
      <c r="F12" s="162" t="s">
        <v>315</v>
      </c>
      <c r="G12" s="180"/>
      <c r="H12" s="81"/>
      <c r="I12" s="184">
        <v>86.381</v>
      </c>
      <c r="J12" s="822"/>
      <c r="K12" s="825"/>
      <c r="L12" s="121">
        <f t="shared" si="10"/>
        <v>86.381</v>
      </c>
      <c r="M12" s="116">
        <f t="shared" si="11"/>
        <v>0</v>
      </c>
      <c r="N12" s="167">
        <f t="shared" si="2"/>
        <v>0</v>
      </c>
      <c r="O12" s="165">
        <f t="shared" si="3"/>
        <v>0</v>
      </c>
      <c r="P12" s="111"/>
      <c r="Q12" s="87"/>
      <c r="R12" s="88"/>
      <c r="S12" s="88"/>
      <c r="T12" s="88"/>
      <c r="U12" s="166"/>
      <c r="V12" s="773">
        <f t="shared" si="12"/>
        <v>0</v>
      </c>
      <c r="W12" s="117">
        <f t="shared" si="8"/>
        <v>0</v>
      </c>
      <c r="X12" s="118">
        <f t="shared" si="5"/>
        <v>0</v>
      </c>
      <c r="Y12" s="119">
        <f t="shared" si="9"/>
        <v>0</v>
      </c>
      <c r="Z12" s="120">
        <f t="shared" si="7"/>
        <v>0</v>
      </c>
    </row>
    <row r="13" spans="2:26" ht="42" customHeight="1" x14ac:dyDescent="0.2">
      <c r="B13" s="94" t="s">
        <v>321</v>
      </c>
      <c r="C13" s="95" t="s">
        <v>312</v>
      </c>
      <c r="D13" s="110" t="s">
        <v>915</v>
      </c>
      <c r="E13" s="97" t="s">
        <v>323</v>
      </c>
      <c r="F13" s="168" t="s">
        <v>316</v>
      </c>
      <c r="G13" s="185"/>
      <c r="H13" s="81"/>
      <c r="I13" s="184">
        <v>133.78700000000001</v>
      </c>
      <c r="J13" s="822"/>
      <c r="K13" s="825"/>
      <c r="L13" s="100">
        <f t="shared" si="10"/>
        <v>133.78700000000001</v>
      </c>
      <c r="M13" s="101">
        <f t="shared" si="11"/>
        <v>0</v>
      </c>
      <c r="N13" s="170">
        <f t="shared" si="2"/>
        <v>0</v>
      </c>
      <c r="O13" s="171">
        <f t="shared" si="3"/>
        <v>0</v>
      </c>
      <c r="P13" s="103"/>
      <c r="Q13" s="104"/>
      <c r="R13" s="105"/>
      <c r="S13" s="105"/>
      <c r="T13" s="105"/>
      <c r="U13" s="172"/>
      <c r="V13" s="774">
        <f t="shared" si="12"/>
        <v>0</v>
      </c>
      <c r="W13" s="90">
        <f t="shared" si="8"/>
        <v>0</v>
      </c>
      <c r="X13" s="107">
        <f t="shared" si="5"/>
        <v>0</v>
      </c>
      <c r="Y13" s="108">
        <f t="shared" si="9"/>
        <v>0</v>
      </c>
      <c r="Z13" s="109">
        <f t="shared" si="7"/>
        <v>0</v>
      </c>
    </row>
    <row r="14" spans="2:26" ht="31.2" thickBot="1" x14ac:dyDescent="0.25">
      <c r="B14" s="122" t="s">
        <v>322</v>
      </c>
      <c r="C14" s="123" t="s">
        <v>313</v>
      </c>
      <c r="D14" s="186" t="s">
        <v>916</v>
      </c>
      <c r="E14" s="125" t="s">
        <v>324</v>
      </c>
      <c r="F14" s="173" t="s">
        <v>802</v>
      </c>
      <c r="G14" s="187"/>
      <c r="H14" s="127"/>
      <c r="I14" s="188">
        <v>109.267</v>
      </c>
      <c r="J14" s="823"/>
      <c r="K14" s="826"/>
      <c r="L14" s="129">
        <f t="shared" si="10"/>
        <v>109.267</v>
      </c>
      <c r="M14" s="130">
        <f t="shared" si="11"/>
        <v>0</v>
      </c>
      <c r="N14" s="175">
        <f t="shared" si="2"/>
        <v>0</v>
      </c>
      <c r="O14" s="176">
        <f t="shared" si="3"/>
        <v>0</v>
      </c>
      <c r="P14" s="132"/>
      <c r="Q14" s="133"/>
      <c r="R14" s="134"/>
      <c r="S14" s="134"/>
      <c r="T14" s="134"/>
      <c r="U14" s="177"/>
      <c r="V14" s="775">
        <f t="shared" si="12"/>
        <v>0</v>
      </c>
      <c r="W14" s="136">
        <f t="shared" si="8"/>
        <v>0</v>
      </c>
      <c r="X14" s="137">
        <f t="shared" si="5"/>
        <v>0</v>
      </c>
      <c r="Y14" s="138">
        <f t="shared" si="9"/>
        <v>0</v>
      </c>
      <c r="Z14" s="139">
        <f t="shared" si="7"/>
        <v>0</v>
      </c>
    </row>
    <row r="15" spans="2:26" ht="21.75" customHeight="1" thickBo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40"/>
      <c r="M15" s="141">
        <f>SUM(M3:M14)</f>
        <v>0</v>
      </c>
      <c r="N15" s="142">
        <f>SUM(N3:N14)</f>
        <v>0</v>
      </c>
      <c r="O15" s="142">
        <f>SUM(O3:O14)</f>
        <v>0</v>
      </c>
      <c r="P15" s="144"/>
      <c r="Q15" s="144"/>
      <c r="R15" s="145"/>
      <c r="S15" s="145"/>
      <c r="T15" s="145"/>
      <c r="U15" s="145"/>
      <c r="V15" s="146"/>
      <c r="W15" s="147">
        <f>SUM($W$3:$W$14)</f>
        <v>0</v>
      </c>
      <c r="X15" s="148">
        <f>SUM($X$3:$X$14)</f>
        <v>0</v>
      </c>
      <c r="Y15" s="149">
        <f>SUM($Y$3:$Y$14)</f>
        <v>0</v>
      </c>
      <c r="Z15" s="150">
        <f>SUM($Z$3:$Z$14)</f>
        <v>0</v>
      </c>
    </row>
    <row r="16" spans="2:26" ht="10.8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5"/>
      <c r="N16" s="15"/>
      <c r="O16" s="15"/>
      <c r="P16" s="3"/>
      <c r="Q16" s="3"/>
      <c r="R16" s="3"/>
      <c r="S16" s="3"/>
      <c r="T16" s="3"/>
      <c r="U16" s="3"/>
      <c r="V16" s="4"/>
      <c r="W16" s="804" t="s">
        <v>86</v>
      </c>
      <c r="X16" s="805"/>
      <c r="Y16" s="806"/>
      <c r="Z16" s="151">
        <f>IFERROR(Z15/N15,0)</f>
        <v>0</v>
      </c>
    </row>
  </sheetData>
  <sheetProtection selectLockedCells="1"/>
  <dataConsolidate link="1"/>
  <mergeCells count="6">
    <mergeCell ref="W16:Y16"/>
    <mergeCell ref="J3:J14"/>
    <mergeCell ref="K3:K14"/>
    <mergeCell ref="D3:D5"/>
    <mergeCell ref="E3:E5"/>
    <mergeCell ref="D9:D11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X62"/>
  <sheetViews>
    <sheetView zoomScaleNormal="100" workbookViewId="0">
      <selection activeCell="J3" sqref="J3:J60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5.88671875" style="23" customWidth="1"/>
    <col min="5" max="5" width="51" style="23" customWidth="1"/>
    <col min="6" max="6" width="16.5546875" style="23" customWidth="1"/>
    <col min="7" max="7" width="11.77734375" style="23" customWidth="1"/>
    <col min="8" max="8" width="13.44140625" style="23" bestFit="1" customWidth="1"/>
    <col min="9" max="10" width="6.777343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3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747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72" thickBot="1" x14ac:dyDescent="0.25">
      <c r="B2" s="44" t="s">
        <v>302</v>
      </c>
      <c r="C2" s="45" t="s">
        <v>307</v>
      </c>
      <c r="D2" s="45" t="s">
        <v>303</v>
      </c>
      <c r="E2" s="45" t="s">
        <v>0</v>
      </c>
      <c r="F2" s="45" t="s">
        <v>51</v>
      </c>
      <c r="G2" s="155" t="s">
        <v>686</v>
      </c>
      <c r="H2" s="52" t="s">
        <v>317</v>
      </c>
      <c r="I2" s="49" t="s">
        <v>46</v>
      </c>
      <c r="J2" s="50" t="s">
        <v>503</v>
      </c>
      <c r="K2" s="50" t="s">
        <v>318</v>
      </c>
      <c r="L2" s="51" t="s">
        <v>7</v>
      </c>
      <c r="M2" s="52" t="s">
        <v>14</v>
      </c>
      <c r="N2" s="53" t="s">
        <v>969</v>
      </c>
      <c r="O2" s="54" t="s">
        <v>888</v>
      </c>
      <c r="P2" s="55" t="s">
        <v>887</v>
      </c>
      <c r="Q2" s="55" t="s">
        <v>244</v>
      </c>
      <c r="R2" s="55" t="s">
        <v>245</v>
      </c>
      <c r="S2" s="55" t="s">
        <v>246</v>
      </c>
      <c r="T2" s="56" t="s">
        <v>268</v>
      </c>
      <c r="U2" s="50" t="s">
        <v>58</v>
      </c>
      <c r="V2" s="53" t="s">
        <v>57</v>
      </c>
      <c r="W2" s="50" t="s">
        <v>9</v>
      </c>
      <c r="X2" s="53" t="s">
        <v>10</v>
      </c>
    </row>
    <row r="3" spans="2:24" ht="40.799999999999997" x14ac:dyDescent="0.2">
      <c r="B3" s="58" t="s">
        <v>549</v>
      </c>
      <c r="C3" s="832" t="s">
        <v>592</v>
      </c>
      <c r="D3" s="827" t="s">
        <v>620</v>
      </c>
      <c r="E3" s="61" t="s">
        <v>621</v>
      </c>
      <c r="F3" s="62" t="s">
        <v>857</v>
      </c>
      <c r="G3" s="63"/>
      <c r="H3" s="64">
        <v>2202.1350000000002</v>
      </c>
      <c r="I3" s="821"/>
      <c r="J3" s="824" t="s">
        <v>548</v>
      </c>
      <c r="K3" s="65">
        <f>ROUND(H3*(1-$I$3),3)</f>
        <v>2202.1350000000002</v>
      </c>
      <c r="L3" s="66">
        <f>K3*G3</f>
        <v>0</v>
      </c>
      <c r="M3" s="66">
        <f>L3*3.5</f>
        <v>0</v>
      </c>
      <c r="N3" s="67">
        <f>H3*G3*3.5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IFERROR(U3*3.5,"tempo di intervento mancante")</f>
        <v>0</v>
      </c>
      <c r="W3" s="74">
        <f>IFERROR(T3*U3,"tempo di intervento mancante")</f>
        <v>0</v>
      </c>
      <c r="X3" s="75">
        <f>IFERROR(W3*3.5,"tempo di intervento mancante")</f>
        <v>0</v>
      </c>
    </row>
    <row r="4" spans="2:24" ht="40.799999999999997" x14ac:dyDescent="0.2">
      <c r="B4" s="76" t="s">
        <v>550</v>
      </c>
      <c r="C4" s="831"/>
      <c r="D4" s="818"/>
      <c r="E4" s="79" t="s">
        <v>622</v>
      </c>
      <c r="F4" s="80" t="s">
        <v>857</v>
      </c>
      <c r="G4" s="81"/>
      <c r="H4" s="82">
        <v>451.80700000000002</v>
      </c>
      <c r="I4" s="822"/>
      <c r="J4" s="825"/>
      <c r="K4" s="83">
        <f t="shared" ref="K4:K45" si="0">ROUND(H4*(1-$I$3),3)</f>
        <v>451.80700000000002</v>
      </c>
      <c r="L4" s="84">
        <f t="shared" ref="L4:L45" si="1">K4*G4</f>
        <v>0</v>
      </c>
      <c r="M4" s="84">
        <f t="shared" ref="M4:M60" si="2">L4*3.5</f>
        <v>0</v>
      </c>
      <c r="N4" s="85">
        <f t="shared" ref="N4:N60" si="3">H4*G4*3.5</f>
        <v>0</v>
      </c>
      <c r="O4" s="111"/>
      <c r="P4" s="87"/>
      <c r="Q4" s="88"/>
      <c r="R4" s="88"/>
      <c r="S4" s="88"/>
      <c r="T4" s="89"/>
      <c r="U4" s="112">
        <f t="shared" ref="U4:U45" si="4">IF(AND(G4&gt;0,O4=""),"tempo di esecuzione mancante",G4*O4*P4)</f>
        <v>0</v>
      </c>
      <c r="V4" s="91">
        <f t="shared" ref="V4:V60" si="5">IFERROR(U4*3.5,"tempo di intervento mancante")</f>
        <v>0</v>
      </c>
      <c r="W4" s="92">
        <f t="shared" ref="W4:W45" si="6">IFERROR(T4*U4,"tempo di intervento mancante")</f>
        <v>0</v>
      </c>
      <c r="X4" s="93">
        <f t="shared" ref="X4:X60" si="7">IFERROR(W4*3.5,"tempo di intervento mancante")</f>
        <v>0</v>
      </c>
    </row>
    <row r="5" spans="2:24" ht="30.6" x14ac:dyDescent="0.2">
      <c r="B5" s="76" t="s">
        <v>551</v>
      </c>
      <c r="C5" s="113" t="s">
        <v>593</v>
      </c>
      <c r="D5" s="78" t="s">
        <v>664</v>
      </c>
      <c r="E5" s="79" t="s">
        <v>623</v>
      </c>
      <c r="F5" s="80" t="s">
        <v>858</v>
      </c>
      <c r="G5" s="81"/>
      <c r="H5" s="114">
        <v>168.917</v>
      </c>
      <c r="I5" s="822"/>
      <c r="J5" s="825"/>
      <c r="K5" s="115">
        <f t="shared" si="0"/>
        <v>168.917</v>
      </c>
      <c r="L5" s="116">
        <f t="shared" si="1"/>
        <v>0</v>
      </c>
      <c r="M5" s="116">
        <f t="shared" si="2"/>
        <v>0</v>
      </c>
      <c r="N5" s="85">
        <f t="shared" si="3"/>
        <v>0</v>
      </c>
      <c r="O5" s="111"/>
      <c r="P5" s="87"/>
      <c r="Q5" s="88"/>
      <c r="R5" s="88"/>
      <c r="S5" s="88"/>
      <c r="T5" s="89"/>
      <c r="U5" s="117">
        <f t="shared" si="4"/>
        <v>0</v>
      </c>
      <c r="V5" s="118">
        <f t="shared" si="5"/>
        <v>0</v>
      </c>
      <c r="W5" s="119">
        <f t="shared" si="6"/>
        <v>0</v>
      </c>
      <c r="X5" s="120">
        <f t="shared" si="7"/>
        <v>0</v>
      </c>
    </row>
    <row r="6" spans="2:24" ht="40.799999999999997" x14ac:dyDescent="0.2">
      <c r="B6" s="76" t="s">
        <v>552</v>
      </c>
      <c r="C6" s="113" t="s">
        <v>594</v>
      </c>
      <c r="D6" s="78" t="s">
        <v>665</v>
      </c>
      <c r="E6" s="79" t="s">
        <v>624</v>
      </c>
      <c r="F6" s="80" t="s">
        <v>859</v>
      </c>
      <c r="G6" s="81"/>
      <c r="H6" s="99">
        <v>3.7050000000000001</v>
      </c>
      <c r="I6" s="822"/>
      <c r="J6" s="825"/>
      <c r="K6" s="121">
        <f t="shared" si="0"/>
        <v>3.7050000000000001</v>
      </c>
      <c r="L6" s="116">
        <f t="shared" si="1"/>
        <v>0</v>
      </c>
      <c r="M6" s="116">
        <f t="shared" si="2"/>
        <v>0</v>
      </c>
      <c r="N6" s="85">
        <f t="shared" si="3"/>
        <v>0</v>
      </c>
      <c r="O6" s="111"/>
      <c r="P6" s="87"/>
      <c r="Q6" s="88"/>
      <c r="R6" s="88"/>
      <c r="S6" s="88"/>
      <c r="T6" s="89"/>
      <c r="U6" s="117">
        <f t="shared" si="4"/>
        <v>0</v>
      </c>
      <c r="V6" s="118">
        <f t="shared" si="5"/>
        <v>0</v>
      </c>
      <c r="W6" s="119">
        <f t="shared" si="6"/>
        <v>0</v>
      </c>
      <c r="X6" s="120">
        <f t="shared" si="7"/>
        <v>0</v>
      </c>
    </row>
    <row r="7" spans="2:24" ht="30.6" x14ac:dyDescent="0.2">
      <c r="B7" s="94" t="s">
        <v>553</v>
      </c>
      <c r="C7" s="830" t="s">
        <v>595</v>
      </c>
      <c r="D7" s="816" t="s">
        <v>666</v>
      </c>
      <c r="E7" s="97" t="s">
        <v>625</v>
      </c>
      <c r="F7" s="98" t="s">
        <v>860</v>
      </c>
      <c r="G7" s="81"/>
      <c r="H7" s="99">
        <v>261.54899999999998</v>
      </c>
      <c r="I7" s="822"/>
      <c r="J7" s="825"/>
      <c r="K7" s="100">
        <f t="shared" si="0"/>
        <v>261.54899999999998</v>
      </c>
      <c r="L7" s="101">
        <f t="shared" si="1"/>
        <v>0</v>
      </c>
      <c r="M7" s="101">
        <f t="shared" si="2"/>
        <v>0</v>
      </c>
      <c r="N7" s="102">
        <f t="shared" si="3"/>
        <v>0</v>
      </c>
      <c r="O7" s="103"/>
      <c r="P7" s="104"/>
      <c r="Q7" s="105"/>
      <c r="R7" s="105"/>
      <c r="S7" s="105"/>
      <c r="T7" s="106"/>
      <c r="U7" s="90">
        <f t="shared" si="4"/>
        <v>0</v>
      </c>
      <c r="V7" s="107">
        <f t="shared" si="5"/>
        <v>0</v>
      </c>
      <c r="W7" s="108">
        <f t="shared" si="6"/>
        <v>0</v>
      </c>
      <c r="X7" s="109">
        <f t="shared" si="7"/>
        <v>0</v>
      </c>
    </row>
    <row r="8" spans="2:24" ht="20.399999999999999" x14ac:dyDescent="0.2">
      <c r="B8" s="94" t="s">
        <v>554</v>
      </c>
      <c r="C8" s="833"/>
      <c r="D8" s="817"/>
      <c r="E8" s="97" t="s">
        <v>626</v>
      </c>
      <c r="F8" s="98" t="s">
        <v>860</v>
      </c>
      <c r="G8" s="81"/>
      <c r="H8" s="99">
        <v>130.77500000000001</v>
      </c>
      <c r="I8" s="822"/>
      <c r="J8" s="825"/>
      <c r="K8" s="100">
        <f t="shared" si="0"/>
        <v>130.77500000000001</v>
      </c>
      <c r="L8" s="101">
        <f t="shared" si="1"/>
        <v>0</v>
      </c>
      <c r="M8" s="101">
        <f t="shared" si="2"/>
        <v>0</v>
      </c>
      <c r="N8" s="102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30.6" x14ac:dyDescent="0.2">
      <c r="B9" s="94" t="s">
        <v>555</v>
      </c>
      <c r="C9" s="831"/>
      <c r="D9" s="818"/>
      <c r="E9" s="97" t="s">
        <v>627</v>
      </c>
      <c r="F9" s="98" t="s">
        <v>859</v>
      </c>
      <c r="G9" s="81"/>
      <c r="H9" s="99">
        <v>1.635</v>
      </c>
      <c r="I9" s="822"/>
      <c r="J9" s="825"/>
      <c r="K9" s="100">
        <f t="shared" si="0"/>
        <v>1.635</v>
      </c>
      <c r="L9" s="101">
        <f t="shared" si="1"/>
        <v>0</v>
      </c>
      <c r="M9" s="101">
        <f t="shared" si="2"/>
        <v>0</v>
      </c>
      <c r="N9" s="102">
        <f t="shared" si="3"/>
        <v>0</v>
      </c>
      <c r="O9" s="103"/>
      <c r="P9" s="104"/>
      <c r="Q9" s="105"/>
      <c r="R9" s="105"/>
      <c r="S9" s="105"/>
      <c r="T9" s="106"/>
      <c r="U9" s="90">
        <f t="shared" si="4"/>
        <v>0</v>
      </c>
      <c r="V9" s="107">
        <f t="shared" si="5"/>
        <v>0</v>
      </c>
      <c r="W9" s="108">
        <f t="shared" si="6"/>
        <v>0</v>
      </c>
      <c r="X9" s="109">
        <f t="shared" si="7"/>
        <v>0</v>
      </c>
    </row>
    <row r="10" spans="2:24" ht="30.6" x14ac:dyDescent="0.2">
      <c r="B10" s="94" t="s">
        <v>556</v>
      </c>
      <c r="C10" s="830" t="s">
        <v>596</v>
      </c>
      <c r="D10" s="816" t="s">
        <v>667</v>
      </c>
      <c r="E10" s="97" t="s">
        <v>628</v>
      </c>
      <c r="F10" s="98" t="s">
        <v>861</v>
      </c>
      <c r="G10" s="81"/>
      <c r="H10" s="99">
        <v>46.344999999999999</v>
      </c>
      <c r="I10" s="822"/>
      <c r="J10" s="825"/>
      <c r="K10" s="100">
        <f t="shared" si="0"/>
        <v>46.344999999999999</v>
      </c>
      <c r="L10" s="101">
        <f t="shared" si="1"/>
        <v>0</v>
      </c>
      <c r="M10" s="101">
        <f t="shared" si="2"/>
        <v>0</v>
      </c>
      <c r="N10" s="102">
        <f t="shared" si="3"/>
        <v>0</v>
      </c>
      <c r="O10" s="103"/>
      <c r="P10" s="104"/>
      <c r="Q10" s="105"/>
      <c r="R10" s="105"/>
      <c r="S10" s="105"/>
      <c r="T10" s="106"/>
      <c r="U10" s="90">
        <f t="shared" si="4"/>
        <v>0</v>
      </c>
      <c r="V10" s="107">
        <f t="shared" si="5"/>
        <v>0</v>
      </c>
      <c r="W10" s="108">
        <f t="shared" si="6"/>
        <v>0</v>
      </c>
      <c r="X10" s="109">
        <f t="shared" si="7"/>
        <v>0</v>
      </c>
    </row>
    <row r="11" spans="2:24" ht="30.6" x14ac:dyDescent="0.2">
      <c r="B11" s="94" t="s">
        <v>557</v>
      </c>
      <c r="C11" s="831"/>
      <c r="D11" s="818"/>
      <c r="E11" s="97" t="s">
        <v>629</v>
      </c>
      <c r="F11" s="98" t="s">
        <v>861</v>
      </c>
      <c r="G11" s="81"/>
      <c r="H11" s="99">
        <v>29.826000000000001</v>
      </c>
      <c r="I11" s="822"/>
      <c r="J11" s="825"/>
      <c r="K11" s="100">
        <f t="shared" si="0"/>
        <v>29.826000000000001</v>
      </c>
      <c r="L11" s="101">
        <f t="shared" si="1"/>
        <v>0</v>
      </c>
      <c r="M11" s="101">
        <f t="shared" si="2"/>
        <v>0</v>
      </c>
      <c r="N11" s="102">
        <f t="shared" si="3"/>
        <v>0</v>
      </c>
      <c r="O11" s="103"/>
      <c r="P11" s="104"/>
      <c r="Q11" s="105"/>
      <c r="R11" s="105"/>
      <c r="S11" s="105"/>
      <c r="T11" s="106"/>
      <c r="U11" s="90">
        <f t="shared" si="4"/>
        <v>0</v>
      </c>
      <c r="V11" s="107">
        <f t="shared" si="5"/>
        <v>0</v>
      </c>
      <c r="W11" s="108">
        <f t="shared" si="6"/>
        <v>0</v>
      </c>
      <c r="X11" s="109">
        <f t="shared" si="7"/>
        <v>0</v>
      </c>
    </row>
    <row r="12" spans="2:24" ht="30.6" x14ac:dyDescent="0.2">
      <c r="B12" s="94" t="s">
        <v>558</v>
      </c>
      <c r="C12" s="830" t="s">
        <v>597</v>
      </c>
      <c r="D12" s="816" t="s">
        <v>668</v>
      </c>
      <c r="E12" s="97" t="s">
        <v>630</v>
      </c>
      <c r="F12" s="98" t="s">
        <v>862</v>
      </c>
      <c r="G12" s="81"/>
      <c r="H12" s="99">
        <v>49.786000000000001</v>
      </c>
      <c r="I12" s="822"/>
      <c r="J12" s="825"/>
      <c r="K12" s="100">
        <f t="shared" si="0"/>
        <v>49.786000000000001</v>
      </c>
      <c r="L12" s="101">
        <f t="shared" si="1"/>
        <v>0</v>
      </c>
      <c r="M12" s="101">
        <f t="shared" si="2"/>
        <v>0</v>
      </c>
      <c r="N12" s="102">
        <f t="shared" si="3"/>
        <v>0</v>
      </c>
      <c r="O12" s="103"/>
      <c r="P12" s="104"/>
      <c r="Q12" s="105"/>
      <c r="R12" s="105"/>
      <c r="S12" s="105"/>
      <c r="T12" s="106"/>
      <c r="U12" s="90">
        <f t="shared" si="4"/>
        <v>0</v>
      </c>
      <c r="V12" s="107">
        <f t="shared" si="5"/>
        <v>0</v>
      </c>
      <c r="W12" s="108">
        <f t="shared" si="6"/>
        <v>0</v>
      </c>
      <c r="X12" s="109">
        <f t="shared" si="7"/>
        <v>0</v>
      </c>
    </row>
    <row r="13" spans="2:24" ht="30.6" x14ac:dyDescent="0.2">
      <c r="B13" s="94" t="s">
        <v>559</v>
      </c>
      <c r="C13" s="831"/>
      <c r="D13" s="818"/>
      <c r="E13" s="97" t="s">
        <v>631</v>
      </c>
      <c r="F13" s="98" t="s">
        <v>862</v>
      </c>
      <c r="G13" s="81"/>
      <c r="H13" s="99">
        <v>33.267000000000003</v>
      </c>
      <c r="I13" s="822"/>
      <c r="J13" s="825"/>
      <c r="K13" s="100">
        <f t="shared" si="0"/>
        <v>33.267000000000003</v>
      </c>
      <c r="L13" s="101">
        <f t="shared" si="1"/>
        <v>0</v>
      </c>
      <c r="M13" s="101">
        <f t="shared" si="2"/>
        <v>0</v>
      </c>
      <c r="N13" s="102">
        <f t="shared" si="3"/>
        <v>0</v>
      </c>
      <c r="O13" s="103"/>
      <c r="P13" s="104"/>
      <c r="Q13" s="105"/>
      <c r="R13" s="105"/>
      <c r="S13" s="105"/>
      <c r="T13" s="106"/>
      <c r="U13" s="90">
        <f t="shared" si="4"/>
        <v>0</v>
      </c>
      <c r="V13" s="107">
        <f t="shared" si="5"/>
        <v>0</v>
      </c>
      <c r="W13" s="108">
        <f t="shared" si="6"/>
        <v>0</v>
      </c>
      <c r="X13" s="109">
        <f t="shared" si="7"/>
        <v>0</v>
      </c>
    </row>
    <row r="14" spans="2:24" ht="30.6" x14ac:dyDescent="0.2">
      <c r="B14" s="94" t="s">
        <v>560</v>
      </c>
      <c r="C14" s="830" t="s">
        <v>598</v>
      </c>
      <c r="D14" s="816" t="s">
        <v>669</v>
      </c>
      <c r="E14" s="97" t="s">
        <v>632</v>
      </c>
      <c r="F14" s="98" t="s">
        <v>861</v>
      </c>
      <c r="G14" s="81"/>
      <c r="H14" s="99">
        <v>53.228000000000002</v>
      </c>
      <c r="I14" s="822"/>
      <c r="J14" s="825"/>
      <c r="K14" s="100">
        <f t="shared" si="0"/>
        <v>53.228000000000002</v>
      </c>
      <c r="L14" s="101">
        <f t="shared" si="1"/>
        <v>0</v>
      </c>
      <c r="M14" s="101">
        <f t="shared" si="2"/>
        <v>0</v>
      </c>
      <c r="N14" s="102">
        <f t="shared" si="3"/>
        <v>0</v>
      </c>
      <c r="O14" s="103"/>
      <c r="P14" s="104"/>
      <c r="Q14" s="105"/>
      <c r="R14" s="105"/>
      <c r="S14" s="105"/>
      <c r="T14" s="106"/>
      <c r="U14" s="90">
        <f t="shared" si="4"/>
        <v>0</v>
      </c>
      <c r="V14" s="107">
        <f t="shared" si="5"/>
        <v>0</v>
      </c>
      <c r="W14" s="108">
        <f t="shared" si="6"/>
        <v>0</v>
      </c>
      <c r="X14" s="109">
        <f t="shared" si="7"/>
        <v>0</v>
      </c>
    </row>
    <row r="15" spans="2:24" ht="30.6" x14ac:dyDescent="0.2">
      <c r="B15" s="94" t="s">
        <v>561</v>
      </c>
      <c r="C15" s="831"/>
      <c r="D15" s="818"/>
      <c r="E15" s="97" t="s">
        <v>633</v>
      </c>
      <c r="F15" s="98" t="s">
        <v>861</v>
      </c>
      <c r="G15" s="81"/>
      <c r="H15" s="99">
        <v>36.709000000000003</v>
      </c>
      <c r="I15" s="822"/>
      <c r="J15" s="825"/>
      <c r="K15" s="100">
        <f t="shared" si="0"/>
        <v>36.709000000000003</v>
      </c>
      <c r="L15" s="101">
        <f t="shared" si="1"/>
        <v>0</v>
      </c>
      <c r="M15" s="101">
        <f t="shared" si="2"/>
        <v>0</v>
      </c>
      <c r="N15" s="102">
        <f t="shared" si="3"/>
        <v>0</v>
      </c>
      <c r="O15" s="103"/>
      <c r="P15" s="104"/>
      <c r="Q15" s="105"/>
      <c r="R15" s="105"/>
      <c r="S15" s="105"/>
      <c r="T15" s="106"/>
      <c r="U15" s="90">
        <f t="shared" si="4"/>
        <v>0</v>
      </c>
      <c r="V15" s="107">
        <f t="shared" si="5"/>
        <v>0</v>
      </c>
      <c r="W15" s="108">
        <f t="shared" si="6"/>
        <v>0</v>
      </c>
      <c r="X15" s="109">
        <f t="shared" si="7"/>
        <v>0</v>
      </c>
    </row>
    <row r="16" spans="2:24" ht="30.6" x14ac:dyDescent="0.2">
      <c r="B16" s="94" t="s">
        <v>562</v>
      </c>
      <c r="C16" s="830" t="s">
        <v>599</v>
      </c>
      <c r="D16" s="816" t="s">
        <v>670</v>
      </c>
      <c r="E16" s="97" t="s">
        <v>634</v>
      </c>
      <c r="F16" s="98" t="s">
        <v>863</v>
      </c>
      <c r="G16" s="81"/>
      <c r="H16" s="99">
        <v>27.170999999999999</v>
      </c>
      <c r="I16" s="822"/>
      <c r="J16" s="825"/>
      <c r="K16" s="100">
        <f t="shared" si="0"/>
        <v>27.170999999999999</v>
      </c>
      <c r="L16" s="101">
        <f t="shared" si="1"/>
        <v>0</v>
      </c>
      <c r="M16" s="101">
        <f t="shared" si="2"/>
        <v>0</v>
      </c>
      <c r="N16" s="102">
        <f t="shared" si="3"/>
        <v>0</v>
      </c>
      <c r="O16" s="103"/>
      <c r="P16" s="104"/>
      <c r="Q16" s="105"/>
      <c r="R16" s="105"/>
      <c r="S16" s="105"/>
      <c r="T16" s="106"/>
      <c r="U16" s="90">
        <f t="shared" si="4"/>
        <v>0</v>
      </c>
      <c r="V16" s="107">
        <f t="shared" si="5"/>
        <v>0</v>
      </c>
      <c r="W16" s="108">
        <f t="shared" si="6"/>
        <v>0</v>
      </c>
      <c r="X16" s="109">
        <f t="shared" si="7"/>
        <v>0</v>
      </c>
    </row>
    <row r="17" spans="2:24" ht="30.6" x14ac:dyDescent="0.2">
      <c r="B17" s="94" t="s">
        <v>563</v>
      </c>
      <c r="C17" s="831"/>
      <c r="D17" s="818"/>
      <c r="E17" s="97" t="s">
        <v>635</v>
      </c>
      <c r="F17" s="98" t="s">
        <v>863</v>
      </c>
      <c r="G17" s="81"/>
      <c r="H17" s="99">
        <v>10.651999999999999</v>
      </c>
      <c r="I17" s="822"/>
      <c r="J17" s="825"/>
      <c r="K17" s="100">
        <f t="shared" si="0"/>
        <v>10.651999999999999</v>
      </c>
      <c r="L17" s="101">
        <f t="shared" si="1"/>
        <v>0</v>
      </c>
      <c r="M17" s="101">
        <f t="shared" si="2"/>
        <v>0</v>
      </c>
      <c r="N17" s="102">
        <f t="shared" si="3"/>
        <v>0</v>
      </c>
      <c r="O17" s="103"/>
      <c r="P17" s="104"/>
      <c r="Q17" s="105"/>
      <c r="R17" s="105"/>
      <c r="S17" s="105"/>
      <c r="T17" s="106"/>
      <c r="U17" s="90">
        <f t="shared" si="4"/>
        <v>0</v>
      </c>
      <c r="V17" s="107">
        <f t="shared" si="5"/>
        <v>0</v>
      </c>
      <c r="W17" s="108">
        <f t="shared" si="6"/>
        <v>0</v>
      </c>
      <c r="X17" s="109">
        <f t="shared" si="7"/>
        <v>0</v>
      </c>
    </row>
    <row r="18" spans="2:24" ht="30.6" x14ac:dyDescent="0.2">
      <c r="B18" s="94" t="s">
        <v>564</v>
      </c>
      <c r="C18" s="830" t="s">
        <v>600</v>
      </c>
      <c r="D18" s="816" t="s">
        <v>671</v>
      </c>
      <c r="E18" s="97" t="s">
        <v>636</v>
      </c>
      <c r="F18" s="98" t="s">
        <v>864</v>
      </c>
      <c r="G18" s="81"/>
      <c r="H18" s="99">
        <v>22.087</v>
      </c>
      <c r="I18" s="822"/>
      <c r="J18" s="825"/>
      <c r="K18" s="100">
        <f t="shared" si="0"/>
        <v>22.087</v>
      </c>
      <c r="L18" s="101">
        <f t="shared" si="1"/>
        <v>0</v>
      </c>
      <c r="M18" s="101">
        <f t="shared" si="2"/>
        <v>0</v>
      </c>
      <c r="N18" s="102">
        <f t="shared" si="3"/>
        <v>0</v>
      </c>
      <c r="O18" s="103"/>
      <c r="P18" s="104"/>
      <c r="Q18" s="105"/>
      <c r="R18" s="105"/>
      <c r="S18" s="105"/>
      <c r="T18" s="106"/>
      <c r="U18" s="90">
        <f t="shared" si="4"/>
        <v>0</v>
      </c>
      <c r="V18" s="107">
        <f t="shared" si="5"/>
        <v>0</v>
      </c>
      <c r="W18" s="108">
        <f t="shared" si="6"/>
        <v>0</v>
      </c>
      <c r="X18" s="109">
        <f t="shared" si="7"/>
        <v>0</v>
      </c>
    </row>
    <row r="19" spans="2:24" ht="20.399999999999999" x14ac:dyDescent="0.2">
      <c r="B19" s="94" t="s">
        <v>565</v>
      </c>
      <c r="C19" s="831"/>
      <c r="D19" s="818"/>
      <c r="E19" s="97" t="s">
        <v>637</v>
      </c>
      <c r="F19" s="98" t="s">
        <v>864</v>
      </c>
      <c r="G19" s="81"/>
      <c r="H19" s="99">
        <v>12.2</v>
      </c>
      <c r="I19" s="822"/>
      <c r="J19" s="825"/>
      <c r="K19" s="100">
        <f t="shared" si="0"/>
        <v>12.2</v>
      </c>
      <c r="L19" s="101">
        <f t="shared" si="1"/>
        <v>0</v>
      </c>
      <c r="M19" s="101">
        <f t="shared" si="2"/>
        <v>0</v>
      </c>
      <c r="N19" s="102">
        <f t="shared" si="3"/>
        <v>0</v>
      </c>
      <c r="O19" s="103"/>
      <c r="P19" s="104"/>
      <c r="Q19" s="105"/>
      <c r="R19" s="105"/>
      <c r="S19" s="105"/>
      <c r="T19" s="106"/>
      <c r="U19" s="90">
        <f t="shared" si="4"/>
        <v>0</v>
      </c>
      <c r="V19" s="107">
        <f t="shared" si="5"/>
        <v>0</v>
      </c>
      <c r="W19" s="108">
        <f t="shared" si="6"/>
        <v>0</v>
      </c>
      <c r="X19" s="109">
        <f t="shared" si="7"/>
        <v>0</v>
      </c>
    </row>
    <row r="20" spans="2:24" ht="30.6" x14ac:dyDescent="0.2">
      <c r="B20" s="94" t="s">
        <v>566</v>
      </c>
      <c r="C20" s="830" t="s">
        <v>601</v>
      </c>
      <c r="D20" s="816" t="s">
        <v>671</v>
      </c>
      <c r="E20" s="97" t="s">
        <v>638</v>
      </c>
      <c r="F20" s="98" t="s">
        <v>864</v>
      </c>
      <c r="G20" s="81"/>
      <c r="H20" s="99">
        <v>26.504999999999999</v>
      </c>
      <c r="I20" s="822"/>
      <c r="J20" s="825"/>
      <c r="K20" s="100">
        <f t="shared" si="0"/>
        <v>26.504999999999999</v>
      </c>
      <c r="L20" s="101">
        <f t="shared" si="1"/>
        <v>0</v>
      </c>
      <c r="M20" s="101">
        <f t="shared" si="2"/>
        <v>0</v>
      </c>
      <c r="N20" s="102">
        <f t="shared" si="3"/>
        <v>0</v>
      </c>
      <c r="O20" s="103"/>
      <c r="P20" s="104"/>
      <c r="Q20" s="105"/>
      <c r="R20" s="105"/>
      <c r="S20" s="105"/>
      <c r="T20" s="106"/>
      <c r="U20" s="90">
        <f t="shared" si="4"/>
        <v>0</v>
      </c>
      <c r="V20" s="107">
        <f t="shared" si="5"/>
        <v>0</v>
      </c>
      <c r="W20" s="108">
        <f t="shared" si="6"/>
        <v>0</v>
      </c>
      <c r="X20" s="109">
        <f t="shared" si="7"/>
        <v>0</v>
      </c>
    </row>
    <row r="21" spans="2:24" ht="20.399999999999999" x14ac:dyDescent="0.2">
      <c r="B21" s="94" t="s">
        <v>567</v>
      </c>
      <c r="C21" s="831"/>
      <c r="D21" s="818"/>
      <c r="E21" s="97" t="s">
        <v>639</v>
      </c>
      <c r="F21" s="98" t="s">
        <v>864</v>
      </c>
      <c r="G21" s="81"/>
      <c r="H21" s="99">
        <v>14.641</v>
      </c>
      <c r="I21" s="822"/>
      <c r="J21" s="825"/>
      <c r="K21" s="100">
        <f t="shared" si="0"/>
        <v>14.641</v>
      </c>
      <c r="L21" s="101">
        <f t="shared" si="1"/>
        <v>0</v>
      </c>
      <c r="M21" s="101">
        <f t="shared" si="2"/>
        <v>0</v>
      </c>
      <c r="N21" s="102">
        <f t="shared" si="3"/>
        <v>0</v>
      </c>
      <c r="O21" s="103"/>
      <c r="P21" s="104"/>
      <c r="Q21" s="105"/>
      <c r="R21" s="105"/>
      <c r="S21" s="105"/>
      <c r="T21" s="106"/>
      <c r="U21" s="90">
        <f t="shared" si="4"/>
        <v>0</v>
      </c>
      <c r="V21" s="107">
        <f t="shared" si="5"/>
        <v>0</v>
      </c>
      <c r="W21" s="108">
        <f t="shared" si="6"/>
        <v>0</v>
      </c>
      <c r="X21" s="109">
        <f t="shared" si="7"/>
        <v>0</v>
      </c>
    </row>
    <row r="22" spans="2:24" ht="30.6" x14ac:dyDescent="0.2">
      <c r="B22" s="94" t="s">
        <v>568</v>
      </c>
      <c r="C22" s="830" t="s">
        <v>602</v>
      </c>
      <c r="D22" s="816" t="s">
        <v>672</v>
      </c>
      <c r="E22" s="97" t="s">
        <v>640</v>
      </c>
      <c r="F22" s="98" t="s">
        <v>864</v>
      </c>
      <c r="G22" s="81"/>
      <c r="H22" s="99">
        <v>22.122</v>
      </c>
      <c r="I22" s="822"/>
      <c r="J22" s="825"/>
      <c r="K22" s="100">
        <f t="shared" si="0"/>
        <v>22.122</v>
      </c>
      <c r="L22" s="101">
        <f t="shared" si="1"/>
        <v>0</v>
      </c>
      <c r="M22" s="101">
        <f t="shared" si="2"/>
        <v>0</v>
      </c>
      <c r="N22" s="102">
        <f t="shared" si="3"/>
        <v>0</v>
      </c>
      <c r="O22" s="103"/>
      <c r="P22" s="104"/>
      <c r="Q22" s="105"/>
      <c r="R22" s="105"/>
      <c r="S22" s="105"/>
      <c r="T22" s="106"/>
      <c r="U22" s="90">
        <f t="shared" si="4"/>
        <v>0</v>
      </c>
      <c r="V22" s="107">
        <f t="shared" si="5"/>
        <v>0</v>
      </c>
      <c r="W22" s="108">
        <f t="shared" si="6"/>
        <v>0</v>
      </c>
      <c r="X22" s="109">
        <f t="shared" si="7"/>
        <v>0</v>
      </c>
    </row>
    <row r="23" spans="2:24" ht="20.399999999999999" x14ac:dyDescent="0.2">
      <c r="B23" s="94" t="s">
        <v>569</v>
      </c>
      <c r="C23" s="831"/>
      <c r="D23" s="818"/>
      <c r="E23" s="97" t="s">
        <v>641</v>
      </c>
      <c r="F23" s="98" t="s">
        <v>864</v>
      </c>
      <c r="G23" s="81"/>
      <c r="H23" s="99">
        <v>12.234999999999999</v>
      </c>
      <c r="I23" s="822"/>
      <c r="J23" s="825"/>
      <c r="K23" s="100">
        <f t="shared" si="0"/>
        <v>12.234999999999999</v>
      </c>
      <c r="L23" s="101">
        <f t="shared" si="1"/>
        <v>0</v>
      </c>
      <c r="M23" s="101">
        <f t="shared" si="2"/>
        <v>0</v>
      </c>
      <c r="N23" s="102">
        <f t="shared" si="3"/>
        <v>0</v>
      </c>
      <c r="O23" s="103"/>
      <c r="P23" s="104"/>
      <c r="Q23" s="105"/>
      <c r="R23" s="105"/>
      <c r="S23" s="105"/>
      <c r="T23" s="106"/>
      <c r="U23" s="90">
        <f t="shared" si="4"/>
        <v>0</v>
      </c>
      <c r="V23" s="107">
        <f t="shared" si="5"/>
        <v>0</v>
      </c>
      <c r="W23" s="108">
        <f t="shared" si="6"/>
        <v>0</v>
      </c>
      <c r="X23" s="109">
        <f t="shared" si="7"/>
        <v>0</v>
      </c>
    </row>
    <row r="24" spans="2:24" ht="30.6" x14ac:dyDescent="0.2">
      <c r="B24" s="94" t="s">
        <v>570</v>
      </c>
      <c r="C24" s="830" t="s">
        <v>603</v>
      </c>
      <c r="D24" s="816" t="s">
        <v>672</v>
      </c>
      <c r="E24" s="97" t="s">
        <v>642</v>
      </c>
      <c r="F24" s="98" t="s">
        <v>864</v>
      </c>
      <c r="G24" s="81"/>
      <c r="H24" s="99">
        <v>26.545999999999999</v>
      </c>
      <c r="I24" s="822"/>
      <c r="J24" s="825"/>
      <c r="K24" s="100">
        <f t="shared" si="0"/>
        <v>26.545999999999999</v>
      </c>
      <c r="L24" s="101">
        <f t="shared" si="1"/>
        <v>0</v>
      </c>
      <c r="M24" s="101">
        <f t="shared" si="2"/>
        <v>0</v>
      </c>
      <c r="N24" s="102">
        <f t="shared" si="3"/>
        <v>0</v>
      </c>
      <c r="O24" s="103"/>
      <c r="P24" s="104"/>
      <c r="Q24" s="105"/>
      <c r="R24" s="105"/>
      <c r="S24" s="105"/>
      <c r="T24" s="106"/>
      <c r="U24" s="90">
        <f t="shared" si="4"/>
        <v>0</v>
      </c>
      <c r="V24" s="107">
        <f t="shared" si="5"/>
        <v>0</v>
      </c>
      <c r="W24" s="108">
        <f t="shared" si="6"/>
        <v>0</v>
      </c>
      <c r="X24" s="109">
        <f t="shared" si="7"/>
        <v>0</v>
      </c>
    </row>
    <row r="25" spans="2:24" ht="20.399999999999999" x14ac:dyDescent="0.2">
      <c r="B25" s="94" t="s">
        <v>571</v>
      </c>
      <c r="C25" s="831"/>
      <c r="D25" s="818"/>
      <c r="E25" s="97" t="s">
        <v>643</v>
      </c>
      <c r="F25" s="98" t="s">
        <v>864</v>
      </c>
      <c r="G25" s="81"/>
      <c r="H25" s="99">
        <v>14.682</v>
      </c>
      <c r="I25" s="822"/>
      <c r="J25" s="825"/>
      <c r="K25" s="100">
        <f t="shared" si="0"/>
        <v>14.682</v>
      </c>
      <c r="L25" s="101">
        <f t="shared" si="1"/>
        <v>0</v>
      </c>
      <c r="M25" s="101">
        <f t="shared" si="2"/>
        <v>0</v>
      </c>
      <c r="N25" s="102">
        <f t="shared" si="3"/>
        <v>0</v>
      </c>
      <c r="O25" s="103"/>
      <c r="P25" s="104"/>
      <c r="Q25" s="105"/>
      <c r="R25" s="105"/>
      <c r="S25" s="105"/>
      <c r="T25" s="106"/>
      <c r="U25" s="90">
        <f t="shared" si="4"/>
        <v>0</v>
      </c>
      <c r="V25" s="107">
        <f t="shared" si="5"/>
        <v>0</v>
      </c>
      <c r="W25" s="108">
        <f t="shared" si="6"/>
        <v>0</v>
      </c>
      <c r="X25" s="109">
        <f t="shared" si="7"/>
        <v>0</v>
      </c>
    </row>
    <row r="26" spans="2:24" ht="30.6" x14ac:dyDescent="0.2">
      <c r="B26" s="94" t="s">
        <v>572</v>
      </c>
      <c r="C26" s="830" t="s">
        <v>604</v>
      </c>
      <c r="D26" s="816" t="s">
        <v>673</v>
      </c>
      <c r="E26" s="97" t="s">
        <v>644</v>
      </c>
      <c r="F26" s="98" t="s">
        <v>864</v>
      </c>
      <c r="G26" s="81"/>
      <c r="H26" s="99">
        <v>22.841999999999999</v>
      </c>
      <c r="I26" s="822"/>
      <c r="J26" s="825"/>
      <c r="K26" s="100">
        <f t="shared" si="0"/>
        <v>22.841999999999999</v>
      </c>
      <c r="L26" s="101">
        <f t="shared" si="1"/>
        <v>0</v>
      </c>
      <c r="M26" s="101">
        <f t="shared" si="2"/>
        <v>0</v>
      </c>
      <c r="N26" s="102">
        <f t="shared" si="3"/>
        <v>0</v>
      </c>
      <c r="O26" s="103"/>
      <c r="P26" s="104"/>
      <c r="Q26" s="105"/>
      <c r="R26" s="105"/>
      <c r="S26" s="105"/>
      <c r="T26" s="106"/>
      <c r="U26" s="90">
        <f t="shared" si="4"/>
        <v>0</v>
      </c>
      <c r="V26" s="107">
        <f t="shared" si="5"/>
        <v>0</v>
      </c>
      <c r="W26" s="108">
        <f t="shared" si="6"/>
        <v>0</v>
      </c>
      <c r="X26" s="109">
        <f t="shared" si="7"/>
        <v>0</v>
      </c>
    </row>
    <row r="27" spans="2:24" ht="20.399999999999999" x14ac:dyDescent="0.2">
      <c r="B27" s="94" t="s">
        <v>573</v>
      </c>
      <c r="C27" s="831"/>
      <c r="D27" s="818"/>
      <c r="E27" s="97" t="s">
        <v>645</v>
      </c>
      <c r="F27" s="98" t="s">
        <v>864</v>
      </c>
      <c r="G27" s="81"/>
      <c r="H27" s="99">
        <v>12.956</v>
      </c>
      <c r="I27" s="822"/>
      <c r="J27" s="825"/>
      <c r="K27" s="100">
        <f t="shared" si="0"/>
        <v>12.956</v>
      </c>
      <c r="L27" s="101">
        <f t="shared" si="1"/>
        <v>0</v>
      </c>
      <c r="M27" s="101">
        <f t="shared" si="2"/>
        <v>0</v>
      </c>
      <c r="N27" s="102">
        <f t="shared" si="3"/>
        <v>0</v>
      </c>
      <c r="O27" s="103"/>
      <c r="P27" s="104"/>
      <c r="Q27" s="105"/>
      <c r="R27" s="105"/>
      <c r="S27" s="105"/>
      <c r="T27" s="106"/>
      <c r="U27" s="90">
        <f t="shared" si="4"/>
        <v>0</v>
      </c>
      <c r="V27" s="107">
        <f t="shared" si="5"/>
        <v>0</v>
      </c>
      <c r="W27" s="108">
        <f t="shared" si="6"/>
        <v>0</v>
      </c>
      <c r="X27" s="109">
        <f t="shared" si="7"/>
        <v>0</v>
      </c>
    </row>
    <row r="28" spans="2:24" ht="21" customHeight="1" x14ac:dyDescent="0.2">
      <c r="B28" s="94" t="s">
        <v>574</v>
      </c>
      <c r="C28" s="830" t="s">
        <v>605</v>
      </c>
      <c r="D28" s="816" t="s">
        <v>673</v>
      </c>
      <c r="E28" s="97" t="s">
        <v>646</v>
      </c>
      <c r="F28" s="98" t="s">
        <v>864</v>
      </c>
      <c r="G28" s="81"/>
      <c r="H28" s="99">
        <v>27.411000000000001</v>
      </c>
      <c r="I28" s="822"/>
      <c r="J28" s="825"/>
      <c r="K28" s="100">
        <f t="shared" si="0"/>
        <v>27.411000000000001</v>
      </c>
      <c r="L28" s="101">
        <f t="shared" si="1"/>
        <v>0</v>
      </c>
      <c r="M28" s="101">
        <f t="shared" si="2"/>
        <v>0</v>
      </c>
      <c r="N28" s="102">
        <f t="shared" si="3"/>
        <v>0</v>
      </c>
      <c r="O28" s="103"/>
      <c r="P28" s="104"/>
      <c r="Q28" s="105"/>
      <c r="R28" s="105"/>
      <c r="S28" s="105"/>
      <c r="T28" s="106"/>
      <c r="U28" s="90">
        <f t="shared" si="4"/>
        <v>0</v>
      </c>
      <c r="V28" s="107">
        <f t="shared" si="5"/>
        <v>0</v>
      </c>
      <c r="W28" s="108">
        <f t="shared" si="6"/>
        <v>0</v>
      </c>
      <c r="X28" s="109">
        <f t="shared" si="7"/>
        <v>0</v>
      </c>
    </row>
    <row r="29" spans="2:24" ht="20.399999999999999" x14ac:dyDescent="0.2">
      <c r="B29" s="94" t="s">
        <v>575</v>
      </c>
      <c r="C29" s="831"/>
      <c r="D29" s="818"/>
      <c r="E29" s="97" t="s">
        <v>647</v>
      </c>
      <c r="F29" s="98" t="s">
        <v>864</v>
      </c>
      <c r="G29" s="81"/>
      <c r="H29" s="99">
        <v>15.547000000000001</v>
      </c>
      <c r="I29" s="822"/>
      <c r="J29" s="825"/>
      <c r="K29" s="100">
        <f t="shared" si="0"/>
        <v>15.547000000000001</v>
      </c>
      <c r="L29" s="101">
        <f t="shared" si="1"/>
        <v>0</v>
      </c>
      <c r="M29" s="101">
        <f t="shared" si="2"/>
        <v>0</v>
      </c>
      <c r="N29" s="102">
        <f t="shared" si="3"/>
        <v>0</v>
      </c>
      <c r="O29" s="103"/>
      <c r="P29" s="104"/>
      <c r="Q29" s="105"/>
      <c r="R29" s="105"/>
      <c r="S29" s="105"/>
      <c r="T29" s="106"/>
      <c r="U29" s="90">
        <f t="shared" si="4"/>
        <v>0</v>
      </c>
      <c r="V29" s="107">
        <f t="shared" si="5"/>
        <v>0</v>
      </c>
      <c r="W29" s="108">
        <f t="shared" si="6"/>
        <v>0</v>
      </c>
      <c r="X29" s="109">
        <f t="shared" si="7"/>
        <v>0</v>
      </c>
    </row>
    <row r="30" spans="2:24" ht="30.6" x14ac:dyDescent="0.2">
      <c r="B30" s="94" t="s">
        <v>576</v>
      </c>
      <c r="C30" s="95" t="s">
        <v>606</v>
      </c>
      <c r="D30" s="96" t="s">
        <v>674</v>
      </c>
      <c r="E30" s="97" t="s">
        <v>648</v>
      </c>
      <c r="F30" s="98" t="s">
        <v>853</v>
      </c>
      <c r="G30" s="81"/>
      <c r="H30" s="99">
        <v>211.41900000000001</v>
      </c>
      <c r="I30" s="822"/>
      <c r="J30" s="825"/>
      <c r="K30" s="100">
        <f t="shared" si="0"/>
        <v>211.41900000000001</v>
      </c>
      <c r="L30" s="101">
        <f t="shared" si="1"/>
        <v>0</v>
      </c>
      <c r="M30" s="101">
        <f t="shared" si="2"/>
        <v>0</v>
      </c>
      <c r="N30" s="102">
        <f t="shared" si="3"/>
        <v>0</v>
      </c>
      <c r="O30" s="103"/>
      <c r="P30" s="104"/>
      <c r="Q30" s="105"/>
      <c r="R30" s="105"/>
      <c r="S30" s="105"/>
      <c r="T30" s="106"/>
      <c r="U30" s="90">
        <f t="shared" si="4"/>
        <v>0</v>
      </c>
      <c r="V30" s="107">
        <f t="shared" si="5"/>
        <v>0</v>
      </c>
      <c r="W30" s="108">
        <f t="shared" si="6"/>
        <v>0</v>
      </c>
      <c r="X30" s="109">
        <f t="shared" si="7"/>
        <v>0</v>
      </c>
    </row>
    <row r="31" spans="2:24" ht="40.799999999999997" x14ac:dyDescent="0.2">
      <c r="B31" s="94" t="s">
        <v>577</v>
      </c>
      <c r="C31" s="95" t="s">
        <v>607</v>
      </c>
      <c r="D31" s="96" t="s">
        <v>675</v>
      </c>
      <c r="E31" s="97" t="s">
        <v>649</v>
      </c>
      <c r="F31" s="98" t="s">
        <v>865</v>
      </c>
      <c r="G31" s="81"/>
      <c r="H31" s="99">
        <v>20.706</v>
      </c>
      <c r="I31" s="822"/>
      <c r="J31" s="825"/>
      <c r="K31" s="100">
        <f t="shared" si="0"/>
        <v>20.706</v>
      </c>
      <c r="L31" s="101">
        <f t="shared" si="1"/>
        <v>0</v>
      </c>
      <c r="M31" s="101">
        <f t="shared" si="2"/>
        <v>0</v>
      </c>
      <c r="N31" s="102">
        <f t="shared" si="3"/>
        <v>0</v>
      </c>
      <c r="O31" s="103"/>
      <c r="P31" s="104"/>
      <c r="Q31" s="105"/>
      <c r="R31" s="105"/>
      <c r="S31" s="105"/>
      <c r="T31" s="106"/>
      <c r="U31" s="90">
        <f t="shared" si="4"/>
        <v>0</v>
      </c>
      <c r="V31" s="107">
        <f t="shared" si="5"/>
        <v>0</v>
      </c>
      <c r="W31" s="108">
        <f t="shared" si="6"/>
        <v>0</v>
      </c>
      <c r="X31" s="109">
        <f t="shared" si="7"/>
        <v>0</v>
      </c>
    </row>
    <row r="32" spans="2:24" ht="30.6" x14ac:dyDescent="0.2">
      <c r="B32" s="94" t="s">
        <v>578</v>
      </c>
      <c r="C32" s="95" t="s">
        <v>608</v>
      </c>
      <c r="D32" s="96" t="s">
        <v>676</v>
      </c>
      <c r="E32" s="97" t="s">
        <v>650</v>
      </c>
      <c r="F32" s="98" t="s">
        <v>865</v>
      </c>
      <c r="G32" s="81"/>
      <c r="H32" s="99">
        <v>25.065000000000001</v>
      </c>
      <c r="I32" s="822"/>
      <c r="J32" s="825"/>
      <c r="K32" s="100">
        <f t="shared" si="0"/>
        <v>25.065000000000001</v>
      </c>
      <c r="L32" s="101">
        <f t="shared" si="1"/>
        <v>0</v>
      </c>
      <c r="M32" s="101">
        <f t="shared" si="2"/>
        <v>0</v>
      </c>
      <c r="N32" s="102">
        <f t="shared" si="3"/>
        <v>0</v>
      </c>
      <c r="O32" s="103"/>
      <c r="P32" s="104"/>
      <c r="Q32" s="105"/>
      <c r="R32" s="105"/>
      <c r="S32" s="105"/>
      <c r="T32" s="106"/>
      <c r="U32" s="90">
        <f t="shared" si="4"/>
        <v>0</v>
      </c>
      <c r="V32" s="107">
        <f t="shared" si="5"/>
        <v>0</v>
      </c>
      <c r="W32" s="108">
        <f t="shared" si="6"/>
        <v>0</v>
      </c>
      <c r="X32" s="109">
        <f t="shared" si="7"/>
        <v>0</v>
      </c>
    </row>
    <row r="33" spans="2:24" ht="40.799999999999997" x14ac:dyDescent="0.2">
      <c r="B33" s="94" t="s">
        <v>579</v>
      </c>
      <c r="C33" s="95" t="s">
        <v>609</v>
      </c>
      <c r="D33" s="96" t="s">
        <v>677</v>
      </c>
      <c r="E33" s="97" t="s">
        <v>651</v>
      </c>
      <c r="F33" s="98" t="s">
        <v>837</v>
      </c>
      <c r="G33" s="81"/>
      <c r="H33" s="99">
        <v>0.16300000000000001</v>
      </c>
      <c r="I33" s="822"/>
      <c r="J33" s="825"/>
      <c r="K33" s="100">
        <f t="shared" si="0"/>
        <v>0.16300000000000001</v>
      </c>
      <c r="L33" s="101">
        <f t="shared" si="1"/>
        <v>0</v>
      </c>
      <c r="M33" s="101">
        <f t="shared" si="2"/>
        <v>0</v>
      </c>
      <c r="N33" s="102">
        <f t="shared" si="3"/>
        <v>0</v>
      </c>
      <c r="O33" s="103"/>
      <c r="P33" s="104"/>
      <c r="Q33" s="105"/>
      <c r="R33" s="105"/>
      <c r="S33" s="105"/>
      <c r="T33" s="106"/>
      <c r="U33" s="90">
        <f t="shared" si="4"/>
        <v>0</v>
      </c>
      <c r="V33" s="107">
        <f t="shared" si="5"/>
        <v>0</v>
      </c>
      <c r="W33" s="108">
        <f t="shared" si="6"/>
        <v>0</v>
      </c>
      <c r="X33" s="109">
        <f t="shared" si="7"/>
        <v>0</v>
      </c>
    </row>
    <row r="34" spans="2:24" ht="61.2" x14ac:dyDescent="0.2">
      <c r="B34" s="94" t="s">
        <v>580</v>
      </c>
      <c r="C34" s="95" t="s">
        <v>610</v>
      </c>
      <c r="D34" s="96" t="s">
        <v>678</v>
      </c>
      <c r="E34" s="97" t="s">
        <v>652</v>
      </c>
      <c r="F34" s="98" t="s">
        <v>893</v>
      </c>
      <c r="G34" s="81"/>
      <c r="H34" s="99">
        <v>86.052000000000007</v>
      </c>
      <c r="I34" s="822"/>
      <c r="J34" s="825"/>
      <c r="K34" s="100">
        <f t="shared" si="0"/>
        <v>86.052000000000007</v>
      </c>
      <c r="L34" s="101">
        <f t="shared" si="1"/>
        <v>0</v>
      </c>
      <c r="M34" s="101">
        <f t="shared" si="2"/>
        <v>0</v>
      </c>
      <c r="N34" s="102">
        <f t="shared" si="3"/>
        <v>0</v>
      </c>
      <c r="O34" s="103"/>
      <c r="P34" s="104"/>
      <c r="Q34" s="105"/>
      <c r="R34" s="105"/>
      <c r="S34" s="105"/>
      <c r="T34" s="106"/>
      <c r="U34" s="90">
        <f t="shared" si="4"/>
        <v>0</v>
      </c>
      <c r="V34" s="107">
        <f t="shared" si="5"/>
        <v>0</v>
      </c>
      <c r="W34" s="108">
        <f t="shared" si="6"/>
        <v>0</v>
      </c>
      <c r="X34" s="109">
        <f t="shared" si="7"/>
        <v>0</v>
      </c>
    </row>
    <row r="35" spans="2:24" ht="20.399999999999999" x14ac:dyDescent="0.2">
      <c r="B35" s="94" t="s">
        <v>581</v>
      </c>
      <c r="C35" s="95" t="s">
        <v>611</v>
      </c>
      <c r="D35" s="96" t="s">
        <v>679</v>
      </c>
      <c r="E35" s="97" t="s">
        <v>653</v>
      </c>
      <c r="F35" s="98" t="s">
        <v>866</v>
      </c>
      <c r="G35" s="81"/>
      <c r="H35" s="99">
        <v>69.745999999999995</v>
      </c>
      <c r="I35" s="822"/>
      <c r="J35" s="825"/>
      <c r="K35" s="100">
        <f t="shared" si="0"/>
        <v>69.745999999999995</v>
      </c>
      <c r="L35" s="101">
        <f t="shared" si="1"/>
        <v>0</v>
      </c>
      <c r="M35" s="101">
        <f t="shared" si="2"/>
        <v>0</v>
      </c>
      <c r="N35" s="102">
        <f t="shared" si="3"/>
        <v>0</v>
      </c>
      <c r="O35" s="103"/>
      <c r="P35" s="104"/>
      <c r="Q35" s="105"/>
      <c r="R35" s="105"/>
      <c r="S35" s="105"/>
      <c r="T35" s="106"/>
      <c r="U35" s="90">
        <f t="shared" si="4"/>
        <v>0</v>
      </c>
      <c r="V35" s="107">
        <f t="shared" si="5"/>
        <v>0</v>
      </c>
      <c r="W35" s="108">
        <f t="shared" si="6"/>
        <v>0</v>
      </c>
      <c r="X35" s="109">
        <f t="shared" si="7"/>
        <v>0</v>
      </c>
    </row>
    <row r="36" spans="2:24" ht="30.6" x14ac:dyDescent="0.2">
      <c r="B36" s="94" t="s">
        <v>582</v>
      </c>
      <c r="C36" s="95" t="s">
        <v>612</v>
      </c>
      <c r="D36" s="96" t="s">
        <v>680</v>
      </c>
      <c r="E36" s="97" t="s">
        <v>654</v>
      </c>
      <c r="F36" s="98" t="s">
        <v>867</v>
      </c>
      <c r="G36" s="81"/>
      <c r="H36" s="99">
        <v>141.672</v>
      </c>
      <c r="I36" s="822"/>
      <c r="J36" s="825"/>
      <c r="K36" s="100">
        <f t="shared" si="0"/>
        <v>141.672</v>
      </c>
      <c r="L36" s="101">
        <f t="shared" si="1"/>
        <v>0</v>
      </c>
      <c r="M36" s="101">
        <f t="shared" si="2"/>
        <v>0</v>
      </c>
      <c r="N36" s="102">
        <f t="shared" si="3"/>
        <v>0</v>
      </c>
      <c r="O36" s="103"/>
      <c r="P36" s="104"/>
      <c r="Q36" s="105"/>
      <c r="R36" s="105"/>
      <c r="S36" s="105"/>
      <c r="T36" s="106"/>
      <c r="U36" s="90">
        <f t="shared" si="4"/>
        <v>0</v>
      </c>
      <c r="V36" s="107">
        <f t="shared" si="5"/>
        <v>0</v>
      </c>
      <c r="W36" s="108">
        <f t="shared" si="6"/>
        <v>0</v>
      </c>
      <c r="X36" s="109">
        <f t="shared" si="7"/>
        <v>0</v>
      </c>
    </row>
    <row r="37" spans="2:24" ht="21" customHeight="1" x14ac:dyDescent="0.2">
      <c r="B37" s="94" t="s">
        <v>583</v>
      </c>
      <c r="C37" s="830" t="s">
        <v>613</v>
      </c>
      <c r="D37" s="816" t="s">
        <v>681</v>
      </c>
      <c r="E37" s="97" t="s">
        <v>655</v>
      </c>
      <c r="F37" s="98" t="s">
        <v>842</v>
      </c>
      <c r="G37" s="81"/>
      <c r="H37" s="99">
        <v>63.207999999999998</v>
      </c>
      <c r="I37" s="822"/>
      <c r="J37" s="825"/>
      <c r="K37" s="100">
        <f t="shared" si="0"/>
        <v>63.207999999999998</v>
      </c>
      <c r="L37" s="101">
        <f t="shared" si="1"/>
        <v>0</v>
      </c>
      <c r="M37" s="101">
        <f t="shared" si="2"/>
        <v>0</v>
      </c>
      <c r="N37" s="102">
        <f t="shared" si="3"/>
        <v>0</v>
      </c>
      <c r="O37" s="103"/>
      <c r="P37" s="104"/>
      <c r="Q37" s="105"/>
      <c r="R37" s="105"/>
      <c r="S37" s="105"/>
      <c r="T37" s="106"/>
      <c r="U37" s="90">
        <f t="shared" si="4"/>
        <v>0</v>
      </c>
      <c r="V37" s="107">
        <f t="shared" si="5"/>
        <v>0</v>
      </c>
      <c r="W37" s="108">
        <f t="shared" si="6"/>
        <v>0</v>
      </c>
      <c r="X37" s="109">
        <f t="shared" si="7"/>
        <v>0</v>
      </c>
    </row>
    <row r="38" spans="2:24" ht="20.399999999999999" x14ac:dyDescent="0.2">
      <c r="B38" s="94" t="s">
        <v>584</v>
      </c>
      <c r="C38" s="831"/>
      <c r="D38" s="818"/>
      <c r="E38" s="97" t="s">
        <v>656</v>
      </c>
      <c r="F38" s="98" t="s">
        <v>842</v>
      </c>
      <c r="G38" s="81"/>
      <c r="H38" s="99">
        <v>21.795999999999999</v>
      </c>
      <c r="I38" s="822"/>
      <c r="J38" s="825"/>
      <c r="K38" s="100">
        <f t="shared" si="0"/>
        <v>21.795999999999999</v>
      </c>
      <c r="L38" s="101">
        <f t="shared" si="1"/>
        <v>0</v>
      </c>
      <c r="M38" s="101">
        <f t="shared" si="2"/>
        <v>0</v>
      </c>
      <c r="N38" s="102">
        <f t="shared" si="3"/>
        <v>0</v>
      </c>
      <c r="O38" s="103"/>
      <c r="P38" s="104"/>
      <c r="Q38" s="105"/>
      <c r="R38" s="105"/>
      <c r="S38" s="105"/>
      <c r="T38" s="106"/>
      <c r="U38" s="90">
        <f t="shared" si="4"/>
        <v>0</v>
      </c>
      <c r="V38" s="107">
        <f t="shared" si="5"/>
        <v>0</v>
      </c>
      <c r="W38" s="108">
        <f t="shared" si="6"/>
        <v>0</v>
      </c>
      <c r="X38" s="109">
        <f t="shared" si="7"/>
        <v>0</v>
      </c>
    </row>
    <row r="39" spans="2:24" ht="21" customHeight="1" x14ac:dyDescent="0.2">
      <c r="B39" s="94" t="s">
        <v>585</v>
      </c>
      <c r="C39" s="830" t="s">
        <v>614</v>
      </c>
      <c r="D39" s="816" t="s">
        <v>682</v>
      </c>
      <c r="E39" s="97" t="s">
        <v>657</v>
      </c>
      <c r="F39" s="98" t="s">
        <v>842</v>
      </c>
      <c r="G39" s="81"/>
      <c r="H39" s="99">
        <v>100.696</v>
      </c>
      <c r="I39" s="822"/>
      <c r="J39" s="825"/>
      <c r="K39" s="100">
        <f t="shared" si="0"/>
        <v>100.696</v>
      </c>
      <c r="L39" s="101">
        <f t="shared" si="1"/>
        <v>0</v>
      </c>
      <c r="M39" s="101">
        <f t="shared" si="2"/>
        <v>0</v>
      </c>
      <c r="N39" s="102">
        <f t="shared" si="3"/>
        <v>0</v>
      </c>
      <c r="O39" s="103"/>
      <c r="P39" s="104"/>
      <c r="Q39" s="105"/>
      <c r="R39" s="105"/>
      <c r="S39" s="105"/>
      <c r="T39" s="106"/>
      <c r="U39" s="90">
        <f t="shared" si="4"/>
        <v>0</v>
      </c>
      <c r="V39" s="107">
        <f t="shared" si="5"/>
        <v>0</v>
      </c>
      <c r="W39" s="108">
        <f t="shared" si="6"/>
        <v>0</v>
      </c>
      <c r="X39" s="109">
        <f t="shared" si="7"/>
        <v>0</v>
      </c>
    </row>
    <row r="40" spans="2:24" ht="20.399999999999999" x14ac:dyDescent="0.2">
      <c r="B40" s="94" t="s">
        <v>586</v>
      </c>
      <c r="C40" s="831"/>
      <c r="D40" s="818"/>
      <c r="E40" s="97" t="s">
        <v>658</v>
      </c>
      <c r="F40" s="98" t="s">
        <v>842</v>
      </c>
      <c r="G40" s="81"/>
      <c r="H40" s="99">
        <v>40.54</v>
      </c>
      <c r="I40" s="822"/>
      <c r="J40" s="825"/>
      <c r="K40" s="100">
        <f t="shared" si="0"/>
        <v>40.54</v>
      </c>
      <c r="L40" s="101">
        <f t="shared" si="1"/>
        <v>0</v>
      </c>
      <c r="M40" s="101">
        <f t="shared" si="2"/>
        <v>0</v>
      </c>
      <c r="N40" s="102">
        <f t="shared" si="3"/>
        <v>0</v>
      </c>
      <c r="O40" s="103"/>
      <c r="P40" s="104"/>
      <c r="Q40" s="105"/>
      <c r="R40" s="105"/>
      <c r="S40" s="105"/>
      <c r="T40" s="106"/>
      <c r="U40" s="90">
        <f t="shared" si="4"/>
        <v>0</v>
      </c>
      <c r="V40" s="107">
        <f t="shared" si="5"/>
        <v>0</v>
      </c>
      <c r="W40" s="108">
        <f t="shared" si="6"/>
        <v>0</v>
      </c>
      <c r="X40" s="109">
        <f t="shared" si="7"/>
        <v>0</v>
      </c>
    </row>
    <row r="41" spans="2:24" ht="61.2" x14ac:dyDescent="0.2">
      <c r="B41" s="94" t="s">
        <v>587</v>
      </c>
      <c r="C41" s="95" t="s">
        <v>615</v>
      </c>
      <c r="D41" s="96" t="s">
        <v>683</v>
      </c>
      <c r="E41" s="97" t="s">
        <v>659</v>
      </c>
      <c r="F41" s="98" t="s">
        <v>837</v>
      </c>
      <c r="G41" s="81"/>
      <c r="H41" s="99">
        <v>0.161</v>
      </c>
      <c r="I41" s="822"/>
      <c r="J41" s="825"/>
      <c r="K41" s="100">
        <f t="shared" si="0"/>
        <v>0.161</v>
      </c>
      <c r="L41" s="101">
        <f t="shared" si="1"/>
        <v>0</v>
      </c>
      <c r="M41" s="101">
        <f t="shared" si="2"/>
        <v>0</v>
      </c>
      <c r="N41" s="102">
        <f t="shared" si="3"/>
        <v>0</v>
      </c>
      <c r="O41" s="103"/>
      <c r="P41" s="104"/>
      <c r="Q41" s="105"/>
      <c r="R41" s="105"/>
      <c r="S41" s="105"/>
      <c r="T41" s="106"/>
      <c r="U41" s="90">
        <f t="shared" si="4"/>
        <v>0</v>
      </c>
      <c r="V41" s="107">
        <f t="shared" si="5"/>
        <v>0</v>
      </c>
      <c r="W41" s="108">
        <f t="shared" si="6"/>
        <v>0</v>
      </c>
      <c r="X41" s="109">
        <f t="shared" si="7"/>
        <v>0</v>
      </c>
    </row>
    <row r="42" spans="2:24" ht="30.6" x14ac:dyDescent="0.2">
      <c r="B42" s="94" t="s">
        <v>588</v>
      </c>
      <c r="C42" s="95" t="s">
        <v>616</v>
      </c>
      <c r="D42" s="96" t="s">
        <v>684</v>
      </c>
      <c r="E42" s="97" t="s">
        <v>660</v>
      </c>
      <c r="F42" s="98" t="s">
        <v>837</v>
      </c>
      <c r="G42" s="81"/>
      <c r="H42" s="99">
        <v>0.217</v>
      </c>
      <c r="I42" s="822"/>
      <c r="J42" s="825"/>
      <c r="K42" s="100">
        <f t="shared" si="0"/>
        <v>0.217</v>
      </c>
      <c r="L42" s="101">
        <f t="shared" si="1"/>
        <v>0</v>
      </c>
      <c r="M42" s="101">
        <f t="shared" si="2"/>
        <v>0</v>
      </c>
      <c r="N42" s="102">
        <f t="shared" si="3"/>
        <v>0</v>
      </c>
      <c r="O42" s="103"/>
      <c r="P42" s="104"/>
      <c r="Q42" s="105"/>
      <c r="R42" s="105"/>
      <c r="S42" s="105"/>
      <c r="T42" s="106"/>
      <c r="U42" s="90">
        <f t="shared" si="4"/>
        <v>0</v>
      </c>
      <c r="V42" s="107">
        <f t="shared" si="5"/>
        <v>0</v>
      </c>
      <c r="W42" s="108">
        <f t="shared" si="6"/>
        <v>0</v>
      </c>
      <c r="X42" s="109">
        <f t="shared" si="7"/>
        <v>0</v>
      </c>
    </row>
    <row r="43" spans="2:24" ht="30.6" x14ac:dyDescent="0.2">
      <c r="B43" s="94" t="s">
        <v>589</v>
      </c>
      <c r="C43" s="95" t="s">
        <v>617</v>
      </c>
      <c r="D43" s="816" t="s">
        <v>685</v>
      </c>
      <c r="E43" s="97" t="s">
        <v>661</v>
      </c>
      <c r="F43" s="98" t="s">
        <v>868</v>
      </c>
      <c r="G43" s="81"/>
      <c r="H43" s="99">
        <v>30.513999999999999</v>
      </c>
      <c r="I43" s="822"/>
      <c r="J43" s="825"/>
      <c r="K43" s="100">
        <f t="shared" si="0"/>
        <v>30.513999999999999</v>
      </c>
      <c r="L43" s="101">
        <f t="shared" si="1"/>
        <v>0</v>
      </c>
      <c r="M43" s="101">
        <f t="shared" si="2"/>
        <v>0</v>
      </c>
      <c r="N43" s="102">
        <f t="shared" si="3"/>
        <v>0</v>
      </c>
      <c r="O43" s="103"/>
      <c r="P43" s="104"/>
      <c r="Q43" s="105"/>
      <c r="R43" s="105"/>
      <c r="S43" s="105"/>
      <c r="T43" s="106"/>
      <c r="U43" s="90">
        <f t="shared" si="4"/>
        <v>0</v>
      </c>
      <c r="V43" s="107">
        <f t="shared" si="5"/>
        <v>0</v>
      </c>
      <c r="W43" s="108">
        <f t="shared" si="6"/>
        <v>0</v>
      </c>
      <c r="X43" s="109">
        <f t="shared" si="7"/>
        <v>0</v>
      </c>
    </row>
    <row r="44" spans="2:24" ht="30.6" x14ac:dyDescent="0.2">
      <c r="B44" s="94" t="s">
        <v>590</v>
      </c>
      <c r="C44" s="95" t="s">
        <v>618</v>
      </c>
      <c r="D44" s="817"/>
      <c r="E44" s="97" t="s">
        <v>662</v>
      </c>
      <c r="F44" s="98" t="s">
        <v>868</v>
      </c>
      <c r="G44" s="81"/>
      <c r="H44" s="99">
        <v>69.417000000000002</v>
      </c>
      <c r="I44" s="822"/>
      <c r="J44" s="825"/>
      <c r="K44" s="100">
        <f t="shared" si="0"/>
        <v>69.417000000000002</v>
      </c>
      <c r="L44" s="101">
        <f t="shared" si="1"/>
        <v>0</v>
      </c>
      <c r="M44" s="101">
        <f t="shared" si="2"/>
        <v>0</v>
      </c>
      <c r="N44" s="102">
        <f t="shared" si="3"/>
        <v>0</v>
      </c>
      <c r="O44" s="103"/>
      <c r="P44" s="104"/>
      <c r="Q44" s="105"/>
      <c r="R44" s="105"/>
      <c r="S44" s="105"/>
      <c r="T44" s="106"/>
      <c r="U44" s="90">
        <f t="shared" si="4"/>
        <v>0</v>
      </c>
      <c r="V44" s="107">
        <f t="shared" si="5"/>
        <v>0</v>
      </c>
      <c r="W44" s="108">
        <f t="shared" si="6"/>
        <v>0</v>
      </c>
      <c r="X44" s="109">
        <f t="shared" si="7"/>
        <v>0</v>
      </c>
    </row>
    <row r="45" spans="2:24" ht="35.549999999999997" customHeight="1" thickBot="1" x14ac:dyDescent="0.25">
      <c r="B45" s="122" t="s">
        <v>591</v>
      </c>
      <c r="C45" s="123" t="s">
        <v>619</v>
      </c>
      <c r="D45" s="834"/>
      <c r="E45" s="125" t="s">
        <v>663</v>
      </c>
      <c r="F45" s="126" t="s">
        <v>868</v>
      </c>
      <c r="G45" s="81"/>
      <c r="H45" s="99">
        <v>128.10400000000001</v>
      </c>
      <c r="I45" s="822"/>
      <c r="J45" s="825"/>
      <c r="K45" s="129">
        <f t="shared" si="0"/>
        <v>128.10400000000001</v>
      </c>
      <c r="L45" s="130">
        <f t="shared" si="1"/>
        <v>0</v>
      </c>
      <c r="M45" s="130">
        <f t="shared" si="2"/>
        <v>0</v>
      </c>
      <c r="N45" s="131">
        <f t="shared" si="3"/>
        <v>0</v>
      </c>
      <c r="O45" s="132"/>
      <c r="P45" s="133"/>
      <c r="Q45" s="134"/>
      <c r="R45" s="134"/>
      <c r="S45" s="134"/>
      <c r="T45" s="135"/>
      <c r="U45" s="136">
        <f t="shared" si="4"/>
        <v>0</v>
      </c>
      <c r="V45" s="137">
        <f t="shared" si="5"/>
        <v>0</v>
      </c>
      <c r="W45" s="138">
        <f t="shared" si="6"/>
        <v>0</v>
      </c>
      <c r="X45" s="139">
        <f t="shared" si="7"/>
        <v>0</v>
      </c>
    </row>
    <row r="46" spans="2:24" ht="61.5" customHeight="1" x14ac:dyDescent="0.2">
      <c r="B46" s="58" t="s">
        <v>687</v>
      </c>
      <c r="C46" s="59" t="s">
        <v>688</v>
      </c>
      <c r="D46" s="60" t="s">
        <v>717</v>
      </c>
      <c r="E46" s="61" t="s">
        <v>726</v>
      </c>
      <c r="F46" s="62" t="s">
        <v>869</v>
      </c>
      <c r="G46" s="63"/>
      <c r="H46" s="179">
        <v>10.349</v>
      </c>
      <c r="I46" s="822"/>
      <c r="J46" s="825"/>
      <c r="K46" s="65">
        <f t="shared" ref="K46:K60" si="8">ROUND(H46*(1-$I$3),3)</f>
        <v>10.349</v>
      </c>
      <c r="L46" s="66">
        <f t="shared" ref="L46:L60" si="9">K46*G46</f>
        <v>0</v>
      </c>
      <c r="M46" s="66">
        <f t="shared" si="2"/>
        <v>0</v>
      </c>
      <c r="N46" s="67">
        <f t="shared" si="3"/>
        <v>0</v>
      </c>
      <c r="O46" s="68"/>
      <c r="P46" s="69"/>
      <c r="Q46" s="70"/>
      <c r="R46" s="70"/>
      <c r="S46" s="70"/>
      <c r="T46" s="71"/>
      <c r="U46" s="72">
        <f t="shared" ref="U46:U60" si="10">IF(AND(G46&gt;0,O46=""),"tempo di esecuzione mancante",G46*O46*P46)</f>
        <v>0</v>
      </c>
      <c r="V46" s="73">
        <f t="shared" si="5"/>
        <v>0</v>
      </c>
      <c r="W46" s="74">
        <f t="shared" ref="W46:W60" si="11">IFERROR(T46*U46,"tempo di intervento mancante")</f>
        <v>0</v>
      </c>
      <c r="X46" s="75">
        <f t="shared" si="7"/>
        <v>0</v>
      </c>
    </row>
    <row r="47" spans="2:24" ht="61.5" customHeight="1" x14ac:dyDescent="0.2">
      <c r="B47" s="76" t="s">
        <v>689</v>
      </c>
      <c r="C47" s="77" t="s">
        <v>690</v>
      </c>
      <c r="D47" s="78" t="s">
        <v>718</v>
      </c>
      <c r="E47" s="79" t="s">
        <v>727</v>
      </c>
      <c r="F47" s="80" t="s">
        <v>870</v>
      </c>
      <c r="G47" s="81"/>
      <c r="H47" s="181">
        <v>890.97900000000004</v>
      </c>
      <c r="I47" s="822"/>
      <c r="J47" s="825"/>
      <c r="K47" s="83">
        <f t="shared" si="8"/>
        <v>890.97900000000004</v>
      </c>
      <c r="L47" s="84">
        <f t="shared" si="9"/>
        <v>0</v>
      </c>
      <c r="M47" s="84">
        <f t="shared" si="2"/>
        <v>0</v>
      </c>
      <c r="N47" s="85">
        <f t="shared" si="3"/>
        <v>0</v>
      </c>
      <c r="O47" s="111"/>
      <c r="P47" s="87"/>
      <c r="Q47" s="88"/>
      <c r="R47" s="88"/>
      <c r="S47" s="88"/>
      <c r="T47" s="89"/>
      <c r="U47" s="112">
        <f t="shared" si="10"/>
        <v>0</v>
      </c>
      <c r="V47" s="91">
        <f t="shared" si="5"/>
        <v>0</v>
      </c>
      <c r="W47" s="92">
        <f t="shared" si="11"/>
        <v>0</v>
      </c>
      <c r="X47" s="93">
        <f t="shared" si="7"/>
        <v>0</v>
      </c>
    </row>
    <row r="48" spans="2:24" ht="61.5" customHeight="1" x14ac:dyDescent="0.2">
      <c r="B48" s="76" t="s">
        <v>691</v>
      </c>
      <c r="C48" s="113" t="s">
        <v>692</v>
      </c>
      <c r="D48" s="78" t="s">
        <v>719</v>
      </c>
      <c r="E48" s="79" t="s">
        <v>728</v>
      </c>
      <c r="F48" s="80" t="s">
        <v>871</v>
      </c>
      <c r="G48" s="81"/>
      <c r="H48" s="182">
        <v>20.649000000000001</v>
      </c>
      <c r="I48" s="822"/>
      <c r="J48" s="825"/>
      <c r="K48" s="115">
        <f t="shared" si="8"/>
        <v>20.649000000000001</v>
      </c>
      <c r="L48" s="116">
        <f t="shared" si="9"/>
        <v>0</v>
      </c>
      <c r="M48" s="116">
        <f t="shared" si="2"/>
        <v>0</v>
      </c>
      <c r="N48" s="85">
        <f t="shared" si="3"/>
        <v>0</v>
      </c>
      <c r="O48" s="111"/>
      <c r="P48" s="87"/>
      <c r="Q48" s="88"/>
      <c r="R48" s="88"/>
      <c r="S48" s="88"/>
      <c r="T48" s="89"/>
      <c r="U48" s="117">
        <f t="shared" si="10"/>
        <v>0</v>
      </c>
      <c r="V48" s="118">
        <f t="shared" si="5"/>
        <v>0</v>
      </c>
      <c r="W48" s="119">
        <f t="shared" si="11"/>
        <v>0</v>
      </c>
      <c r="X48" s="120">
        <f t="shared" si="7"/>
        <v>0</v>
      </c>
    </row>
    <row r="49" spans="2:24" ht="38.549999999999997" customHeight="1" x14ac:dyDescent="0.2">
      <c r="B49" s="94" t="s">
        <v>693</v>
      </c>
      <c r="C49" s="95" t="s">
        <v>694</v>
      </c>
      <c r="D49" s="96" t="s">
        <v>720</v>
      </c>
      <c r="E49" s="97" t="s">
        <v>729</v>
      </c>
      <c r="F49" s="98" t="s">
        <v>872</v>
      </c>
      <c r="G49" s="81"/>
      <c r="H49" s="182">
        <v>5.3209999999999997</v>
      </c>
      <c r="I49" s="822"/>
      <c r="J49" s="825"/>
      <c r="K49" s="190">
        <f t="shared" si="8"/>
        <v>5.3209999999999997</v>
      </c>
      <c r="L49" s="101">
        <f t="shared" si="9"/>
        <v>0</v>
      </c>
      <c r="M49" s="101">
        <f t="shared" si="2"/>
        <v>0</v>
      </c>
      <c r="N49" s="102">
        <f t="shared" si="3"/>
        <v>0</v>
      </c>
      <c r="O49" s="103"/>
      <c r="P49" s="104"/>
      <c r="Q49" s="105"/>
      <c r="R49" s="105"/>
      <c r="S49" s="105"/>
      <c r="T49" s="106"/>
      <c r="U49" s="90">
        <f t="shared" si="10"/>
        <v>0</v>
      </c>
      <c r="V49" s="107">
        <f t="shared" si="5"/>
        <v>0</v>
      </c>
      <c r="W49" s="108">
        <f t="shared" si="11"/>
        <v>0</v>
      </c>
      <c r="X49" s="109">
        <f t="shared" si="7"/>
        <v>0</v>
      </c>
    </row>
    <row r="50" spans="2:24" ht="38.549999999999997" customHeight="1" x14ac:dyDescent="0.2">
      <c r="B50" s="94" t="s">
        <v>695</v>
      </c>
      <c r="C50" s="95" t="s">
        <v>696</v>
      </c>
      <c r="D50" s="96" t="s">
        <v>720</v>
      </c>
      <c r="E50" s="97" t="s">
        <v>730</v>
      </c>
      <c r="F50" s="98" t="s">
        <v>872</v>
      </c>
      <c r="G50" s="81"/>
      <c r="H50" s="182">
        <v>3.552</v>
      </c>
      <c r="I50" s="822"/>
      <c r="J50" s="825"/>
      <c r="K50" s="190">
        <f t="shared" si="8"/>
        <v>3.552</v>
      </c>
      <c r="L50" s="101">
        <f t="shared" si="9"/>
        <v>0</v>
      </c>
      <c r="M50" s="101">
        <f t="shared" si="2"/>
        <v>0</v>
      </c>
      <c r="N50" s="102">
        <f t="shared" si="3"/>
        <v>0</v>
      </c>
      <c r="O50" s="103"/>
      <c r="P50" s="104"/>
      <c r="Q50" s="105"/>
      <c r="R50" s="105"/>
      <c r="S50" s="105"/>
      <c r="T50" s="106"/>
      <c r="U50" s="90">
        <f t="shared" si="10"/>
        <v>0</v>
      </c>
      <c r="V50" s="107">
        <f t="shared" si="5"/>
        <v>0</v>
      </c>
      <c r="W50" s="108">
        <f t="shared" si="11"/>
        <v>0</v>
      </c>
      <c r="X50" s="109">
        <f t="shared" si="7"/>
        <v>0</v>
      </c>
    </row>
    <row r="51" spans="2:24" ht="38.549999999999997" customHeight="1" x14ac:dyDescent="0.2">
      <c r="B51" s="94" t="s">
        <v>697</v>
      </c>
      <c r="C51" s="95" t="s">
        <v>698</v>
      </c>
      <c r="D51" s="96" t="s">
        <v>721</v>
      </c>
      <c r="E51" s="97" t="s">
        <v>731</v>
      </c>
      <c r="F51" s="98" t="s">
        <v>872</v>
      </c>
      <c r="G51" s="81"/>
      <c r="H51" s="182">
        <v>4.8129999999999997</v>
      </c>
      <c r="I51" s="822"/>
      <c r="J51" s="825"/>
      <c r="K51" s="190">
        <f t="shared" si="8"/>
        <v>4.8129999999999997</v>
      </c>
      <c r="L51" s="101">
        <f t="shared" si="9"/>
        <v>0</v>
      </c>
      <c r="M51" s="101">
        <f t="shared" si="2"/>
        <v>0</v>
      </c>
      <c r="N51" s="102">
        <f t="shared" si="3"/>
        <v>0</v>
      </c>
      <c r="O51" s="103"/>
      <c r="P51" s="104"/>
      <c r="Q51" s="105"/>
      <c r="R51" s="105"/>
      <c r="S51" s="105"/>
      <c r="T51" s="106"/>
      <c r="U51" s="90">
        <f t="shared" si="10"/>
        <v>0</v>
      </c>
      <c r="V51" s="107">
        <f t="shared" si="5"/>
        <v>0</v>
      </c>
      <c r="W51" s="108">
        <f t="shared" si="11"/>
        <v>0</v>
      </c>
      <c r="X51" s="109">
        <f t="shared" si="7"/>
        <v>0</v>
      </c>
    </row>
    <row r="52" spans="2:24" ht="38.549999999999997" customHeight="1" x14ac:dyDescent="0.2">
      <c r="B52" s="94" t="s">
        <v>699</v>
      </c>
      <c r="C52" s="95" t="s">
        <v>700</v>
      </c>
      <c r="D52" s="96" t="s">
        <v>721</v>
      </c>
      <c r="E52" s="97" t="s">
        <v>732</v>
      </c>
      <c r="F52" s="98" t="s">
        <v>872</v>
      </c>
      <c r="G52" s="81"/>
      <c r="H52" s="182">
        <v>2.952</v>
      </c>
      <c r="I52" s="822"/>
      <c r="J52" s="825"/>
      <c r="K52" s="190">
        <f t="shared" si="8"/>
        <v>2.952</v>
      </c>
      <c r="L52" s="101">
        <f t="shared" si="9"/>
        <v>0</v>
      </c>
      <c r="M52" s="101">
        <f t="shared" si="2"/>
        <v>0</v>
      </c>
      <c r="N52" s="102">
        <f t="shared" si="3"/>
        <v>0</v>
      </c>
      <c r="O52" s="103"/>
      <c r="P52" s="104"/>
      <c r="Q52" s="105"/>
      <c r="R52" s="105"/>
      <c r="S52" s="105"/>
      <c r="T52" s="106"/>
      <c r="U52" s="90">
        <f t="shared" si="10"/>
        <v>0</v>
      </c>
      <c r="V52" s="107">
        <f t="shared" si="5"/>
        <v>0</v>
      </c>
      <c r="W52" s="108">
        <f t="shared" si="11"/>
        <v>0</v>
      </c>
      <c r="X52" s="109">
        <f t="shared" si="7"/>
        <v>0</v>
      </c>
    </row>
    <row r="53" spans="2:24" ht="38.549999999999997" customHeight="1" x14ac:dyDescent="0.2">
      <c r="B53" s="94" t="s">
        <v>701</v>
      </c>
      <c r="C53" s="95" t="s">
        <v>702</v>
      </c>
      <c r="D53" s="96" t="s">
        <v>722</v>
      </c>
      <c r="E53" s="97" t="s">
        <v>733</v>
      </c>
      <c r="F53" s="98" t="s">
        <v>872</v>
      </c>
      <c r="G53" s="81"/>
      <c r="H53" s="182">
        <v>12.879</v>
      </c>
      <c r="I53" s="822"/>
      <c r="J53" s="825"/>
      <c r="K53" s="190">
        <f t="shared" si="8"/>
        <v>12.879</v>
      </c>
      <c r="L53" s="101">
        <f t="shared" si="9"/>
        <v>0</v>
      </c>
      <c r="M53" s="101">
        <f t="shared" si="2"/>
        <v>0</v>
      </c>
      <c r="N53" s="102">
        <f t="shared" si="3"/>
        <v>0</v>
      </c>
      <c r="O53" s="103"/>
      <c r="P53" s="104"/>
      <c r="Q53" s="105"/>
      <c r="R53" s="105"/>
      <c r="S53" s="105"/>
      <c r="T53" s="106"/>
      <c r="U53" s="90">
        <f t="shared" si="10"/>
        <v>0</v>
      </c>
      <c r="V53" s="107">
        <f t="shared" si="5"/>
        <v>0</v>
      </c>
      <c r="W53" s="108">
        <f t="shared" si="11"/>
        <v>0</v>
      </c>
      <c r="X53" s="109">
        <f t="shared" si="7"/>
        <v>0</v>
      </c>
    </row>
    <row r="54" spans="2:24" ht="38.549999999999997" customHeight="1" x14ac:dyDescent="0.2">
      <c r="B54" s="94" t="s">
        <v>703</v>
      </c>
      <c r="C54" s="95" t="s">
        <v>704</v>
      </c>
      <c r="D54" s="96" t="s">
        <v>722</v>
      </c>
      <c r="E54" s="97" t="s">
        <v>734</v>
      </c>
      <c r="F54" s="98" t="s">
        <v>872</v>
      </c>
      <c r="G54" s="81"/>
      <c r="H54" s="182">
        <v>4.5890000000000004</v>
      </c>
      <c r="I54" s="822"/>
      <c r="J54" s="825"/>
      <c r="K54" s="190">
        <f t="shared" si="8"/>
        <v>4.5890000000000004</v>
      </c>
      <c r="L54" s="101">
        <f t="shared" si="9"/>
        <v>0</v>
      </c>
      <c r="M54" s="101">
        <f t="shared" si="2"/>
        <v>0</v>
      </c>
      <c r="N54" s="102">
        <f t="shared" si="3"/>
        <v>0</v>
      </c>
      <c r="O54" s="103"/>
      <c r="P54" s="104"/>
      <c r="Q54" s="105"/>
      <c r="R54" s="105"/>
      <c r="S54" s="105"/>
      <c r="T54" s="106"/>
      <c r="U54" s="90">
        <f t="shared" si="10"/>
        <v>0</v>
      </c>
      <c r="V54" s="107">
        <f t="shared" si="5"/>
        <v>0</v>
      </c>
      <c r="W54" s="108">
        <f t="shared" si="11"/>
        <v>0</v>
      </c>
      <c r="X54" s="109">
        <f t="shared" si="7"/>
        <v>0</v>
      </c>
    </row>
    <row r="55" spans="2:24" ht="38.549999999999997" customHeight="1" x14ac:dyDescent="0.2">
      <c r="B55" s="94" t="s">
        <v>705</v>
      </c>
      <c r="C55" s="95" t="s">
        <v>706</v>
      </c>
      <c r="D55" s="96" t="s">
        <v>723</v>
      </c>
      <c r="E55" s="97" t="s">
        <v>735</v>
      </c>
      <c r="F55" s="98" t="s">
        <v>873</v>
      </c>
      <c r="G55" s="81"/>
      <c r="H55" s="182">
        <v>11.815</v>
      </c>
      <c r="I55" s="822"/>
      <c r="J55" s="825"/>
      <c r="K55" s="190">
        <f t="shared" si="8"/>
        <v>11.815</v>
      </c>
      <c r="L55" s="101">
        <f t="shared" si="9"/>
        <v>0</v>
      </c>
      <c r="M55" s="101">
        <f t="shared" si="2"/>
        <v>0</v>
      </c>
      <c r="N55" s="102">
        <f t="shared" si="3"/>
        <v>0</v>
      </c>
      <c r="O55" s="103"/>
      <c r="P55" s="104"/>
      <c r="Q55" s="105"/>
      <c r="R55" s="105"/>
      <c r="S55" s="105"/>
      <c r="T55" s="106"/>
      <c r="U55" s="90">
        <f t="shared" si="10"/>
        <v>0</v>
      </c>
      <c r="V55" s="107">
        <f t="shared" si="5"/>
        <v>0</v>
      </c>
      <c r="W55" s="108">
        <f t="shared" si="11"/>
        <v>0</v>
      </c>
      <c r="X55" s="109">
        <f t="shared" si="7"/>
        <v>0</v>
      </c>
    </row>
    <row r="56" spans="2:24" ht="38.549999999999997" customHeight="1" x14ac:dyDescent="0.2">
      <c r="B56" s="94" t="s">
        <v>707</v>
      </c>
      <c r="C56" s="95" t="s">
        <v>708</v>
      </c>
      <c r="D56" s="96" t="s">
        <v>723</v>
      </c>
      <c r="E56" s="97" t="s">
        <v>736</v>
      </c>
      <c r="F56" s="98" t="s">
        <v>873</v>
      </c>
      <c r="G56" s="81"/>
      <c r="H56" s="182">
        <v>4.8250000000000002</v>
      </c>
      <c r="I56" s="822"/>
      <c r="J56" s="825"/>
      <c r="K56" s="190">
        <f t="shared" si="8"/>
        <v>4.8250000000000002</v>
      </c>
      <c r="L56" s="101">
        <f t="shared" si="9"/>
        <v>0</v>
      </c>
      <c r="M56" s="101">
        <f t="shared" si="2"/>
        <v>0</v>
      </c>
      <c r="N56" s="102">
        <f t="shared" si="3"/>
        <v>0</v>
      </c>
      <c r="O56" s="103"/>
      <c r="P56" s="104"/>
      <c r="Q56" s="105"/>
      <c r="R56" s="105"/>
      <c r="S56" s="105"/>
      <c r="T56" s="106"/>
      <c r="U56" s="90">
        <f t="shared" si="10"/>
        <v>0</v>
      </c>
      <c r="V56" s="107">
        <f t="shared" si="5"/>
        <v>0</v>
      </c>
      <c r="W56" s="108">
        <f t="shared" si="11"/>
        <v>0</v>
      </c>
      <c r="X56" s="109">
        <f t="shared" si="7"/>
        <v>0</v>
      </c>
    </row>
    <row r="57" spans="2:24" ht="38.549999999999997" customHeight="1" x14ac:dyDescent="0.2">
      <c r="B57" s="94" t="s">
        <v>709</v>
      </c>
      <c r="C57" s="95" t="s">
        <v>710</v>
      </c>
      <c r="D57" s="96" t="s">
        <v>724</v>
      </c>
      <c r="E57" s="97" t="s">
        <v>737</v>
      </c>
      <c r="F57" s="98" t="s">
        <v>873</v>
      </c>
      <c r="G57" s="81"/>
      <c r="H57" s="182">
        <v>10.656000000000001</v>
      </c>
      <c r="I57" s="822"/>
      <c r="J57" s="825"/>
      <c r="K57" s="190">
        <f t="shared" si="8"/>
        <v>10.656000000000001</v>
      </c>
      <c r="L57" s="101">
        <f t="shared" si="9"/>
        <v>0</v>
      </c>
      <c r="M57" s="101">
        <f t="shared" si="2"/>
        <v>0</v>
      </c>
      <c r="N57" s="102">
        <f t="shared" si="3"/>
        <v>0</v>
      </c>
      <c r="O57" s="103"/>
      <c r="P57" s="104"/>
      <c r="Q57" s="105"/>
      <c r="R57" s="105"/>
      <c r="S57" s="105"/>
      <c r="T57" s="106"/>
      <c r="U57" s="90">
        <f t="shared" si="10"/>
        <v>0</v>
      </c>
      <c r="V57" s="107">
        <f t="shared" si="5"/>
        <v>0</v>
      </c>
      <c r="W57" s="108">
        <f t="shared" si="11"/>
        <v>0</v>
      </c>
      <c r="X57" s="109">
        <f t="shared" si="7"/>
        <v>0</v>
      </c>
    </row>
    <row r="58" spans="2:24" ht="38.549999999999997" customHeight="1" x14ac:dyDescent="0.2">
      <c r="B58" s="94" t="s">
        <v>711</v>
      </c>
      <c r="C58" s="95" t="s">
        <v>712</v>
      </c>
      <c r="D58" s="96" t="s">
        <v>724</v>
      </c>
      <c r="E58" s="97" t="s">
        <v>738</v>
      </c>
      <c r="F58" s="98" t="s">
        <v>873</v>
      </c>
      <c r="G58" s="81"/>
      <c r="H58" s="182">
        <v>3.6419999999999999</v>
      </c>
      <c r="I58" s="822"/>
      <c r="J58" s="825"/>
      <c r="K58" s="190">
        <f t="shared" si="8"/>
        <v>3.6419999999999999</v>
      </c>
      <c r="L58" s="101">
        <f t="shared" si="9"/>
        <v>0</v>
      </c>
      <c r="M58" s="101">
        <f t="shared" si="2"/>
        <v>0</v>
      </c>
      <c r="N58" s="102">
        <f t="shared" si="3"/>
        <v>0</v>
      </c>
      <c r="O58" s="103"/>
      <c r="P58" s="104"/>
      <c r="Q58" s="105"/>
      <c r="R58" s="105"/>
      <c r="S58" s="105"/>
      <c r="T58" s="106"/>
      <c r="U58" s="90">
        <f t="shared" si="10"/>
        <v>0</v>
      </c>
      <c r="V58" s="107">
        <f t="shared" si="5"/>
        <v>0</v>
      </c>
      <c r="W58" s="108">
        <f t="shared" si="11"/>
        <v>0</v>
      </c>
      <c r="X58" s="109">
        <f t="shared" si="7"/>
        <v>0</v>
      </c>
    </row>
    <row r="59" spans="2:24" ht="38.549999999999997" customHeight="1" x14ac:dyDescent="0.2">
      <c r="B59" s="94" t="s">
        <v>713</v>
      </c>
      <c r="C59" s="95" t="s">
        <v>714</v>
      </c>
      <c r="D59" s="96" t="s">
        <v>725</v>
      </c>
      <c r="E59" s="97" t="s">
        <v>739</v>
      </c>
      <c r="F59" s="98" t="s">
        <v>873</v>
      </c>
      <c r="G59" s="81"/>
      <c r="H59" s="182">
        <v>24.032</v>
      </c>
      <c r="I59" s="822"/>
      <c r="J59" s="825"/>
      <c r="K59" s="190">
        <f t="shared" si="8"/>
        <v>24.032</v>
      </c>
      <c r="L59" s="101">
        <f t="shared" si="9"/>
        <v>0</v>
      </c>
      <c r="M59" s="101">
        <f t="shared" si="2"/>
        <v>0</v>
      </c>
      <c r="N59" s="102">
        <f t="shared" si="3"/>
        <v>0</v>
      </c>
      <c r="O59" s="103"/>
      <c r="P59" s="104"/>
      <c r="Q59" s="105"/>
      <c r="R59" s="105"/>
      <c r="S59" s="105"/>
      <c r="T59" s="106"/>
      <c r="U59" s="90">
        <f t="shared" si="10"/>
        <v>0</v>
      </c>
      <c r="V59" s="107">
        <f t="shared" si="5"/>
        <v>0</v>
      </c>
      <c r="W59" s="108">
        <f t="shared" si="11"/>
        <v>0</v>
      </c>
      <c r="X59" s="109">
        <f t="shared" si="7"/>
        <v>0</v>
      </c>
    </row>
    <row r="60" spans="2:24" ht="38.549999999999997" customHeight="1" thickBot="1" x14ac:dyDescent="0.25">
      <c r="B60" s="122" t="s">
        <v>715</v>
      </c>
      <c r="C60" s="123" t="s">
        <v>716</v>
      </c>
      <c r="D60" s="124" t="s">
        <v>725</v>
      </c>
      <c r="E60" s="125" t="s">
        <v>740</v>
      </c>
      <c r="F60" s="126" t="s">
        <v>873</v>
      </c>
      <c r="G60" s="127"/>
      <c r="H60" s="188">
        <v>6.6219999999999999</v>
      </c>
      <c r="I60" s="823"/>
      <c r="J60" s="826"/>
      <c r="K60" s="129">
        <f t="shared" si="8"/>
        <v>6.6219999999999999</v>
      </c>
      <c r="L60" s="130">
        <f t="shared" si="9"/>
        <v>0</v>
      </c>
      <c r="M60" s="130">
        <f t="shared" si="2"/>
        <v>0</v>
      </c>
      <c r="N60" s="131">
        <f t="shared" si="3"/>
        <v>0</v>
      </c>
      <c r="O60" s="132"/>
      <c r="P60" s="133"/>
      <c r="Q60" s="134"/>
      <c r="R60" s="134"/>
      <c r="S60" s="134"/>
      <c r="T60" s="135"/>
      <c r="U60" s="136">
        <f t="shared" si="10"/>
        <v>0</v>
      </c>
      <c r="V60" s="137">
        <f t="shared" si="5"/>
        <v>0</v>
      </c>
      <c r="W60" s="138">
        <f t="shared" si="11"/>
        <v>0</v>
      </c>
      <c r="X60" s="139">
        <f t="shared" si="7"/>
        <v>0</v>
      </c>
    </row>
    <row r="61" spans="2:24" ht="25.5" customHeight="1" thickBo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40"/>
      <c r="L61" s="141">
        <f>SUM(L3:L60)</f>
        <v>0</v>
      </c>
      <c r="M61" s="142">
        <f>SUM(M3:M60)</f>
        <v>0</v>
      </c>
      <c r="N61" s="143">
        <f>SUM(N3:N60)</f>
        <v>0</v>
      </c>
      <c r="O61" s="144"/>
      <c r="P61" s="144"/>
      <c r="Q61" s="145"/>
      <c r="R61" s="145"/>
      <c r="S61" s="145"/>
      <c r="T61" s="145"/>
      <c r="U61" s="147">
        <f>SUM($U$3:$U$60)</f>
        <v>0</v>
      </c>
      <c r="V61" s="148">
        <f>SUM($V$3:$V$60)</f>
        <v>0</v>
      </c>
      <c r="W61" s="149">
        <f>SUM($W$3:$W$60)</f>
        <v>0</v>
      </c>
      <c r="X61" s="150">
        <f>SUM($X$3:$X$60)</f>
        <v>0</v>
      </c>
    </row>
    <row r="62" spans="2:24" ht="10.8" thickBo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15"/>
      <c r="M62" s="15"/>
      <c r="N62" s="15"/>
      <c r="O62" s="3"/>
      <c r="P62" s="3"/>
      <c r="Q62" s="3"/>
      <c r="R62" s="3"/>
      <c r="S62" s="3"/>
      <c r="T62" s="3"/>
      <c r="U62" s="804" t="s">
        <v>86</v>
      </c>
      <c r="V62" s="805"/>
      <c r="W62" s="806"/>
      <c r="X62" s="151">
        <f>IFERROR(X61/M61,0)</f>
        <v>0</v>
      </c>
    </row>
  </sheetData>
  <sheetProtection selectLockedCells="1"/>
  <dataConsolidate link="1"/>
  <mergeCells count="32">
    <mergeCell ref="I3:I60"/>
    <mergeCell ref="J3:J60"/>
    <mergeCell ref="U62:W62"/>
    <mergeCell ref="C3:C4"/>
    <mergeCell ref="C7:C9"/>
    <mergeCell ref="C10:C11"/>
    <mergeCell ref="C12:C13"/>
    <mergeCell ref="C14:C15"/>
    <mergeCell ref="C16:C17"/>
    <mergeCell ref="C18:C19"/>
    <mergeCell ref="D43:D45"/>
    <mergeCell ref="C39:C40"/>
    <mergeCell ref="D3:D4"/>
    <mergeCell ref="D7:D9"/>
    <mergeCell ref="D10:D11"/>
    <mergeCell ref="D12:D13"/>
    <mergeCell ref="D14:D15"/>
    <mergeCell ref="D16:D17"/>
    <mergeCell ref="D18:D19"/>
    <mergeCell ref="D20:D21"/>
    <mergeCell ref="D22:D23"/>
    <mergeCell ref="C20:C21"/>
    <mergeCell ref="C22:C23"/>
    <mergeCell ref="C24:C25"/>
    <mergeCell ref="C26:C27"/>
    <mergeCell ref="C28:C29"/>
    <mergeCell ref="C37:C38"/>
    <mergeCell ref="D24:D25"/>
    <mergeCell ref="D26:D27"/>
    <mergeCell ref="D28:D29"/>
    <mergeCell ref="D39:D40"/>
    <mergeCell ref="D37:D38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16"/>
  <sheetViews>
    <sheetView zoomScaleNormal="100" workbookViewId="0">
      <selection activeCell="J3" sqref="J3:J14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5.5546875" style="23" customWidth="1"/>
    <col min="5" max="5" width="51" style="23" customWidth="1"/>
    <col min="6" max="6" width="14.44140625" style="23" bestFit="1" customWidth="1"/>
    <col min="7" max="7" width="13.77734375" style="23" customWidth="1"/>
    <col min="8" max="8" width="13.44140625" style="23" bestFit="1" customWidth="1"/>
    <col min="9" max="10" width="6.777343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7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748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68.55" customHeight="1" thickBot="1" x14ac:dyDescent="0.25">
      <c r="B2" s="44" t="s">
        <v>302</v>
      </c>
      <c r="C2" s="45" t="s">
        <v>307</v>
      </c>
      <c r="D2" s="45" t="s">
        <v>303</v>
      </c>
      <c r="E2" s="45" t="s">
        <v>0</v>
      </c>
      <c r="F2" s="153" t="s">
        <v>51</v>
      </c>
      <c r="G2" s="155" t="s">
        <v>800</v>
      </c>
      <c r="H2" s="48" t="s">
        <v>317</v>
      </c>
      <c r="I2" s="49" t="s">
        <v>46</v>
      </c>
      <c r="J2" s="154" t="s">
        <v>503</v>
      </c>
      <c r="K2" s="50" t="s">
        <v>318</v>
      </c>
      <c r="L2" s="51" t="s">
        <v>7</v>
      </c>
      <c r="M2" s="52" t="s">
        <v>14</v>
      </c>
      <c r="N2" s="53" t="s">
        <v>969</v>
      </c>
      <c r="O2" s="54" t="s">
        <v>907</v>
      </c>
      <c r="P2" s="55" t="s">
        <v>887</v>
      </c>
      <c r="Q2" s="55" t="s">
        <v>244</v>
      </c>
      <c r="R2" s="55" t="s">
        <v>245</v>
      </c>
      <c r="S2" s="55" t="s">
        <v>246</v>
      </c>
      <c r="T2" s="56" t="s">
        <v>268</v>
      </c>
      <c r="U2" s="57" t="s">
        <v>58</v>
      </c>
      <c r="V2" s="53" t="s">
        <v>57</v>
      </c>
      <c r="W2" s="50" t="s">
        <v>9</v>
      </c>
      <c r="X2" s="53" t="s">
        <v>10</v>
      </c>
    </row>
    <row r="3" spans="2:24" ht="71.400000000000006" x14ac:dyDescent="0.2">
      <c r="B3" s="58" t="s">
        <v>749</v>
      </c>
      <c r="C3" s="59" t="s">
        <v>750</v>
      </c>
      <c r="D3" s="60" t="s">
        <v>773</v>
      </c>
      <c r="E3" s="61" t="s">
        <v>785</v>
      </c>
      <c r="F3" s="62" t="s">
        <v>874</v>
      </c>
      <c r="G3" s="63"/>
      <c r="H3" s="64">
        <v>0.29899999999999999</v>
      </c>
      <c r="I3" s="810"/>
      <c r="J3" s="813" t="s">
        <v>988</v>
      </c>
      <c r="K3" s="65">
        <f>ROUND(H3*(1-$I$3),3)</f>
        <v>0.29899999999999999</v>
      </c>
      <c r="L3" s="66">
        <f>K3*G3</f>
        <v>0</v>
      </c>
      <c r="M3" s="66">
        <f>L3*3.5</f>
        <v>0</v>
      </c>
      <c r="N3" s="67">
        <f>H3*G3*3.5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IFERROR(U3*3.5,"tempo di esecuzione mancante")</f>
        <v>0</v>
      </c>
      <c r="W3" s="74">
        <f>IFERROR(T3*U3,"tempo di esecuzione mancante")</f>
        <v>0</v>
      </c>
      <c r="X3" s="75">
        <f>IFERROR(W3*3.5,"tempo di esecuzione mancante")</f>
        <v>0</v>
      </c>
    </row>
    <row r="4" spans="2:24" ht="51" x14ac:dyDescent="0.2">
      <c r="B4" s="76" t="s">
        <v>751</v>
      </c>
      <c r="C4" s="77" t="s">
        <v>752</v>
      </c>
      <c r="D4" s="78" t="s">
        <v>774</v>
      </c>
      <c r="E4" s="79" t="s">
        <v>786</v>
      </c>
      <c r="F4" s="80" t="s">
        <v>842</v>
      </c>
      <c r="G4" s="81"/>
      <c r="H4" s="82">
        <v>74.284000000000006</v>
      </c>
      <c r="I4" s="811"/>
      <c r="J4" s="814"/>
      <c r="K4" s="83">
        <f t="shared" ref="K4:K14" si="0">ROUND(H4*(1-$I$3),3)</f>
        <v>74.284000000000006</v>
      </c>
      <c r="L4" s="84">
        <f t="shared" ref="L4:L14" si="1">K4*G4</f>
        <v>0</v>
      </c>
      <c r="M4" s="84">
        <f t="shared" ref="M4:M14" si="2">L4*3.5</f>
        <v>0</v>
      </c>
      <c r="N4" s="85">
        <f t="shared" ref="N4:N14" si="3">H4*G4*3.5</f>
        <v>0</v>
      </c>
      <c r="O4" s="111"/>
      <c r="P4" s="87"/>
      <c r="Q4" s="88"/>
      <c r="R4" s="88"/>
      <c r="S4" s="88"/>
      <c r="T4" s="89"/>
      <c r="U4" s="112">
        <f t="shared" ref="U4:U14" si="4">IF(AND(G4&gt;0,O4=""),"tempo di esecuzione mancante",G4*O4*P4)</f>
        <v>0</v>
      </c>
      <c r="V4" s="91">
        <f t="shared" ref="V4:V14" si="5">IFERROR(U4*3.5,"tempo di esecuzione mancante")</f>
        <v>0</v>
      </c>
      <c r="W4" s="92">
        <f t="shared" ref="W4:W14" si="6">IFERROR(T4*U4,"tempo di esecuzione mancante")</f>
        <v>0</v>
      </c>
      <c r="X4" s="93">
        <f t="shared" ref="X4:X14" si="7">IFERROR(W4*3.5,"tempo di esecuzione mancante")</f>
        <v>0</v>
      </c>
    </row>
    <row r="5" spans="2:24" ht="51" x14ac:dyDescent="0.2">
      <c r="B5" s="94" t="s">
        <v>753</v>
      </c>
      <c r="C5" s="95" t="s">
        <v>754</v>
      </c>
      <c r="D5" s="96" t="s">
        <v>775</v>
      </c>
      <c r="E5" s="97" t="s">
        <v>787</v>
      </c>
      <c r="F5" s="98" t="s">
        <v>875</v>
      </c>
      <c r="G5" s="81"/>
      <c r="H5" s="99">
        <v>154.886</v>
      </c>
      <c r="I5" s="811"/>
      <c r="J5" s="814"/>
      <c r="K5" s="100">
        <f t="shared" si="0"/>
        <v>154.886</v>
      </c>
      <c r="L5" s="101">
        <f t="shared" si="1"/>
        <v>0</v>
      </c>
      <c r="M5" s="101">
        <f t="shared" si="2"/>
        <v>0</v>
      </c>
      <c r="N5" s="102">
        <f t="shared" si="3"/>
        <v>0</v>
      </c>
      <c r="O5" s="103"/>
      <c r="P5" s="104"/>
      <c r="Q5" s="105"/>
      <c r="R5" s="105"/>
      <c r="S5" s="105"/>
      <c r="T5" s="106"/>
      <c r="U5" s="90">
        <f t="shared" si="4"/>
        <v>0</v>
      </c>
      <c r="V5" s="107">
        <f t="shared" si="5"/>
        <v>0</v>
      </c>
      <c r="W5" s="108">
        <f t="shared" si="6"/>
        <v>0</v>
      </c>
      <c r="X5" s="109">
        <f t="shared" si="7"/>
        <v>0</v>
      </c>
    </row>
    <row r="6" spans="2:24" ht="51" x14ac:dyDescent="0.2">
      <c r="B6" s="94" t="s">
        <v>755</v>
      </c>
      <c r="C6" s="95" t="s">
        <v>756</v>
      </c>
      <c r="D6" s="96" t="s">
        <v>776</v>
      </c>
      <c r="E6" s="97" t="s">
        <v>788</v>
      </c>
      <c r="F6" s="98" t="s">
        <v>876</v>
      </c>
      <c r="G6" s="81"/>
      <c r="H6" s="99">
        <v>233.31</v>
      </c>
      <c r="I6" s="811"/>
      <c r="J6" s="814"/>
      <c r="K6" s="100">
        <f t="shared" si="0"/>
        <v>233.31</v>
      </c>
      <c r="L6" s="101">
        <f t="shared" si="1"/>
        <v>0</v>
      </c>
      <c r="M6" s="101">
        <f t="shared" si="2"/>
        <v>0</v>
      </c>
      <c r="N6" s="102">
        <f t="shared" si="3"/>
        <v>0</v>
      </c>
      <c r="O6" s="103"/>
      <c r="P6" s="104"/>
      <c r="Q6" s="105"/>
      <c r="R6" s="105"/>
      <c r="S6" s="105"/>
      <c r="T6" s="106"/>
      <c r="U6" s="90">
        <f t="shared" si="4"/>
        <v>0</v>
      </c>
      <c r="V6" s="107">
        <f t="shared" si="5"/>
        <v>0</v>
      </c>
      <c r="W6" s="108">
        <f t="shared" si="6"/>
        <v>0</v>
      </c>
      <c r="X6" s="109">
        <f t="shared" si="7"/>
        <v>0</v>
      </c>
    </row>
    <row r="7" spans="2:24" ht="30.6" x14ac:dyDescent="0.2">
      <c r="B7" s="76" t="s">
        <v>757</v>
      </c>
      <c r="C7" s="77" t="s">
        <v>758</v>
      </c>
      <c r="D7" s="78" t="s">
        <v>777</v>
      </c>
      <c r="E7" s="79" t="s">
        <v>789</v>
      </c>
      <c r="F7" s="80" t="s">
        <v>877</v>
      </c>
      <c r="G7" s="81"/>
      <c r="H7" s="82">
        <v>196.059</v>
      </c>
      <c r="I7" s="811"/>
      <c r="J7" s="814"/>
      <c r="K7" s="83">
        <f t="shared" si="0"/>
        <v>196.059</v>
      </c>
      <c r="L7" s="84">
        <f t="shared" si="1"/>
        <v>0</v>
      </c>
      <c r="M7" s="84">
        <f t="shared" si="2"/>
        <v>0</v>
      </c>
      <c r="N7" s="85">
        <f t="shared" si="3"/>
        <v>0</v>
      </c>
      <c r="O7" s="111"/>
      <c r="P7" s="87"/>
      <c r="Q7" s="88"/>
      <c r="R7" s="88"/>
      <c r="S7" s="88"/>
      <c r="T7" s="89"/>
      <c r="U7" s="112">
        <f t="shared" si="4"/>
        <v>0</v>
      </c>
      <c r="V7" s="91">
        <f t="shared" si="5"/>
        <v>0</v>
      </c>
      <c r="W7" s="92">
        <f t="shared" si="6"/>
        <v>0</v>
      </c>
      <c r="X7" s="93">
        <f t="shared" si="7"/>
        <v>0</v>
      </c>
    </row>
    <row r="8" spans="2:24" ht="30.6" x14ac:dyDescent="0.2">
      <c r="B8" s="94" t="s">
        <v>759</v>
      </c>
      <c r="C8" s="95" t="s">
        <v>760</v>
      </c>
      <c r="D8" s="96" t="s">
        <v>778</v>
      </c>
      <c r="E8" s="97" t="s">
        <v>790</v>
      </c>
      <c r="F8" s="98" t="s">
        <v>878</v>
      </c>
      <c r="G8" s="81"/>
      <c r="H8" s="99">
        <v>261.411</v>
      </c>
      <c r="I8" s="811"/>
      <c r="J8" s="814"/>
      <c r="K8" s="100">
        <f t="shared" si="0"/>
        <v>261.411</v>
      </c>
      <c r="L8" s="101">
        <f t="shared" si="1"/>
        <v>0</v>
      </c>
      <c r="M8" s="101">
        <f t="shared" si="2"/>
        <v>0</v>
      </c>
      <c r="N8" s="102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20.399999999999999" x14ac:dyDescent="0.2">
      <c r="B9" s="94" t="s">
        <v>761</v>
      </c>
      <c r="C9" s="95" t="s">
        <v>762</v>
      </c>
      <c r="D9" s="96" t="s">
        <v>779</v>
      </c>
      <c r="E9" s="97" t="s">
        <v>791</v>
      </c>
      <c r="F9" s="98" t="s">
        <v>879</v>
      </c>
      <c r="G9" s="81"/>
      <c r="H9" s="99">
        <v>152.49</v>
      </c>
      <c r="I9" s="811"/>
      <c r="J9" s="814"/>
      <c r="K9" s="100">
        <f t="shared" si="0"/>
        <v>152.49</v>
      </c>
      <c r="L9" s="101">
        <f t="shared" si="1"/>
        <v>0</v>
      </c>
      <c r="M9" s="101">
        <f t="shared" si="2"/>
        <v>0</v>
      </c>
      <c r="N9" s="102">
        <f t="shared" si="3"/>
        <v>0</v>
      </c>
      <c r="O9" s="103"/>
      <c r="P9" s="104"/>
      <c r="Q9" s="105"/>
      <c r="R9" s="105"/>
      <c r="S9" s="105"/>
      <c r="T9" s="106"/>
      <c r="U9" s="90">
        <f t="shared" si="4"/>
        <v>0</v>
      </c>
      <c r="V9" s="107">
        <f t="shared" si="5"/>
        <v>0</v>
      </c>
      <c r="W9" s="108">
        <f t="shared" si="6"/>
        <v>0</v>
      </c>
      <c r="X9" s="109">
        <f t="shared" si="7"/>
        <v>0</v>
      </c>
    </row>
    <row r="10" spans="2:24" ht="61.2" x14ac:dyDescent="0.2">
      <c r="B10" s="94" t="s">
        <v>763</v>
      </c>
      <c r="C10" s="95" t="s">
        <v>764</v>
      </c>
      <c r="D10" s="96" t="s">
        <v>780</v>
      </c>
      <c r="E10" s="97" t="s">
        <v>792</v>
      </c>
      <c r="F10" s="98" t="s">
        <v>880</v>
      </c>
      <c r="G10" s="81"/>
      <c r="H10" s="99">
        <v>160.33199999999999</v>
      </c>
      <c r="I10" s="811"/>
      <c r="J10" s="814"/>
      <c r="K10" s="100">
        <f t="shared" si="0"/>
        <v>160.33199999999999</v>
      </c>
      <c r="L10" s="101">
        <f t="shared" si="1"/>
        <v>0</v>
      </c>
      <c r="M10" s="101">
        <f t="shared" si="2"/>
        <v>0</v>
      </c>
      <c r="N10" s="102">
        <f t="shared" si="3"/>
        <v>0</v>
      </c>
      <c r="O10" s="103"/>
      <c r="P10" s="104"/>
      <c r="Q10" s="105"/>
      <c r="R10" s="105"/>
      <c r="S10" s="105"/>
      <c r="T10" s="106"/>
      <c r="U10" s="90">
        <f t="shared" si="4"/>
        <v>0</v>
      </c>
      <c r="V10" s="107">
        <f t="shared" si="5"/>
        <v>0</v>
      </c>
      <c r="W10" s="108">
        <f t="shared" si="6"/>
        <v>0</v>
      </c>
      <c r="X10" s="109">
        <f t="shared" si="7"/>
        <v>0</v>
      </c>
    </row>
    <row r="11" spans="2:24" ht="71.400000000000006" x14ac:dyDescent="0.2">
      <c r="B11" s="94" t="s">
        <v>765</v>
      </c>
      <c r="C11" s="95" t="s">
        <v>766</v>
      </c>
      <c r="D11" s="96" t="s">
        <v>781</v>
      </c>
      <c r="E11" s="97" t="s">
        <v>793</v>
      </c>
      <c r="F11" s="98" t="s">
        <v>874</v>
      </c>
      <c r="G11" s="81"/>
      <c r="H11" s="99">
        <v>0.17100000000000001</v>
      </c>
      <c r="I11" s="811"/>
      <c r="J11" s="814"/>
      <c r="K11" s="100">
        <f t="shared" si="0"/>
        <v>0.17100000000000001</v>
      </c>
      <c r="L11" s="101">
        <f t="shared" si="1"/>
        <v>0</v>
      </c>
      <c r="M11" s="101">
        <f t="shared" si="2"/>
        <v>0</v>
      </c>
      <c r="N11" s="102">
        <f t="shared" si="3"/>
        <v>0</v>
      </c>
      <c r="O11" s="103"/>
      <c r="P11" s="104"/>
      <c r="Q11" s="105"/>
      <c r="R11" s="105"/>
      <c r="S11" s="105"/>
      <c r="T11" s="106"/>
      <c r="U11" s="90">
        <f t="shared" si="4"/>
        <v>0</v>
      </c>
      <c r="V11" s="107">
        <f t="shared" si="5"/>
        <v>0</v>
      </c>
      <c r="W11" s="108">
        <f t="shared" si="6"/>
        <v>0</v>
      </c>
      <c r="X11" s="109">
        <f t="shared" si="7"/>
        <v>0</v>
      </c>
    </row>
    <row r="12" spans="2:24" ht="81.599999999999994" x14ac:dyDescent="0.2">
      <c r="B12" s="94" t="s">
        <v>767</v>
      </c>
      <c r="C12" s="95" t="s">
        <v>768</v>
      </c>
      <c r="D12" s="96" t="s">
        <v>782</v>
      </c>
      <c r="E12" s="97" t="s">
        <v>794</v>
      </c>
      <c r="F12" s="98" t="s">
        <v>874</v>
      </c>
      <c r="G12" s="81"/>
      <c r="H12" s="99">
        <v>0.24399999999999999</v>
      </c>
      <c r="I12" s="811"/>
      <c r="J12" s="814"/>
      <c r="K12" s="100">
        <f t="shared" si="0"/>
        <v>0.24399999999999999</v>
      </c>
      <c r="L12" s="101">
        <f t="shared" si="1"/>
        <v>0</v>
      </c>
      <c r="M12" s="101">
        <f t="shared" si="2"/>
        <v>0</v>
      </c>
      <c r="N12" s="102">
        <f t="shared" si="3"/>
        <v>0</v>
      </c>
      <c r="O12" s="103"/>
      <c r="P12" s="104"/>
      <c r="Q12" s="105"/>
      <c r="R12" s="105"/>
      <c r="S12" s="105"/>
      <c r="T12" s="106"/>
      <c r="U12" s="90">
        <f t="shared" si="4"/>
        <v>0</v>
      </c>
      <c r="V12" s="107">
        <f t="shared" si="5"/>
        <v>0</v>
      </c>
      <c r="W12" s="108">
        <f t="shared" si="6"/>
        <v>0</v>
      </c>
      <c r="X12" s="109">
        <f t="shared" si="7"/>
        <v>0</v>
      </c>
    </row>
    <row r="13" spans="2:24" ht="40.799999999999997" x14ac:dyDescent="0.2">
      <c r="B13" s="94" t="s">
        <v>769</v>
      </c>
      <c r="C13" s="95" t="s">
        <v>770</v>
      </c>
      <c r="D13" s="96" t="s">
        <v>783</v>
      </c>
      <c r="E13" s="97" t="s">
        <v>795</v>
      </c>
      <c r="F13" s="98" t="s">
        <v>874</v>
      </c>
      <c r="G13" s="81"/>
      <c r="H13" s="99">
        <v>0.316</v>
      </c>
      <c r="I13" s="811"/>
      <c r="J13" s="814"/>
      <c r="K13" s="100">
        <f t="shared" si="0"/>
        <v>0.316</v>
      </c>
      <c r="L13" s="101">
        <f t="shared" si="1"/>
        <v>0</v>
      </c>
      <c r="M13" s="101">
        <f t="shared" si="2"/>
        <v>0</v>
      </c>
      <c r="N13" s="102">
        <f t="shared" si="3"/>
        <v>0</v>
      </c>
      <c r="O13" s="103"/>
      <c r="P13" s="104"/>
      <c r="Q13" s="105"/>
      <c r="R13" s="105"/>
      <c r="S13" s="105"/>
      <c r="T13" s="106"/>
      <c r="U13" s="90">
        <f t="shared" si="4"/>
        <v>0</v>
      </c>
      <c r="V13" s="107">
        <f t="shared" si="5"/>
        <v>0</v>
      </c>
      <c r="W13" s="108">
        <f t="shared" si="6"/>
        <v>0</v>
      </c>
      <c r="X13" s="109">
        <f t="shared" si="7"/>
        <v>0</v>
      </c>
    </row>
    <row r="14" spans="2:24" ht="51.6" thickBot="1" x14ac:dyDescent="0.25">
      <c r="B14" s="122" t="s">
        <v>771</v>
      </c>
      <c r="C14" s="123" t="s">
        <v>772</v>
      </c>
      <c r="D14" s="124" t="s">
        <v>784</v>
      </c>
      <c r="E14" s="125" t="s">
        <v>796</v>
      </c>
      <c r="F14" s="126" t="s">
        <v>874</v>
      </c>
      <c r="G14" s="127"/>
      <c r="H14" s="128">
        <v>3.9E-2</v>
      </c>
      <c r="I14" s="812"/>
      <c r="J14" s="815"/>
      <c r="K14" s="129">
        <f t="shared" si="0"/>
        <v>3.9E-2</v>
      </c>
      <c r="L14" s="130">
        <f t="shared" si="1"/>
        <v>0</v>
      </c>
      <c r="M14" s="130">
        <f t="shared" si="2"/>
        <v>0</v>
      </c>
      <c r="N14" s="131">
        <f t="shared" si="3"/>
        <v>0</v>
      </c>
      <c r="O14" s="132"/>
      <c r="P14" s="133"/>
      <c r="Q14" s="134"/>
      <c r="R14" s="134"/>
      <c r="S14" s="134"/>
      <c r="T14" s="135"/>
      <c r="U14" s="136">
        <f t="shared" si="4"/>
        <v>0</v>
      </c>
      <c r="V14" s="137">
        <f t="shared" si="5"/>
        <v>0</v>
      </c>
      <c r="W14" s="138">
        <f t="shared" si="6"/>
        <v>0</v>
      </c>
      <c r="X14" s="139">
        <f t="shared" si="7"/>
        <v>0</v>
      </c>
    </row>
    <row r="15" spans="2:24" ht="28.5" customHeight="1" thickBo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40"/>
      <c r="L15" s="141">
        <f>SUM(L3:L14)</f>
        <v>0</v>
      </c>
      <c r="M15" s="142">
        <f>SUM(M3:M14)</f>
        <v>0</v>
      </c>
      <c r="N15" s="143">
        <f>SUM(N3:N14)</f>
        <v>0</v>
      </c>
      <c r="O15" s="144"/>
      <c r="P15" s="144"/>
      <c r="Q15" s="145"/>
      <c r="R15" s="145"/>
      <c r="S15" s="145"/>
      <c r="T15" s="146"/>
      <c r="U15" s="147">
        <f>SUM($U$3:$U$14)</f>
        <v>0</v>
      </c>
      <c r="V15" s="148">
        <f>SUM($V$3:$V$14)</f>
        <v>0</v>
      </c>
      <c r="W15" s="149">
        <f>SUM($W$3:$W$14)</f>
        <v>0</v>
      </c>
      <c r="X15" s="150">
        <f>SUM($X$3:$X$14)</f>
        <v>0</v>
      </c>
    </row>
    <row r="16" spans="2:24" ht="11.1" customHeight="1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15"/>
      <c r="M16" s="15"/>
      <c r="N16" s="15"/>
      <c r="O16" s="3"/>
      <c r="P16" s="3"/>
      <c r="Q16" s="3"/>
      <c r="R16" s="3"/>
      <c r="S16" s="3"/>
      <c r="T16" s="4"/>
      <c r="U16" s="804" t="s">
        <v>86</v>
      </c>
      <c r="V16" s="805"/>
      <c r="W16" s="806"/>
      <c r="X16" s="151">
        <f>IFERROR(X15/M15,0)</f>
        <v>0</v>
      </c>
    </row>
  </sheetData>
  <sheetProtection selectLockedCells="1"/>
  <dataConsolidate link="1"/>
  <mergeCells count="3">
    <mergeCell ref="I3:I14"/>
    <mergeCell ref="J3:J14"/>
    <mergeCell ref="U16:W16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2"/>
  <dimension ref="B1:V9"/>
  <sheetViews>
    <sheetView zoomScaleNormal="100" workbookViewId="0">
      <selection activeCell="H5" sqref="H5:H7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7" width="7.44140625" style="23" bestFit="1" customWidth="1"/>
    <col min="8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5" width="11.21875" style="23" customWidth="1"/>
    <col min="16" max="16" width="16.21875" style="23" customWidth="1"/>
    <col min="17" max="17" width="11.77734375" style="23" customWidth="1"/>
    <col min="18" max="18" width="12.44140625" style="23" customWidth="1"/>
    <col min="19" max="19" width="10.77734375" style="23" customWidth="1"/>
    <col min="20" max="20" width="11.77734375" style="23" customWidth="1"/>
    <col min="21" max="21" width="11.44140625" style="23" customWidth="1"/>
    <col min="22" max="22" width="12.77734375" style="23" customWidth="1"/>
    <col min="23" max="16384" width="9.21875" style="23"/>
  </cols>
  <sheetData>
    <row r="1" spans="2:22" s="43" customFormat="1" ht="25.5" customHeight="1" thickBot="1" x14ac:dyDescent="0.35">
      <c r="B1" s="191" t="s">
        <v>890</v>
      </c>
      <c r="C1" s="39"/>
      <c r="D1" s="39"/>
      <c r="E1" s="835"/>
      <c r="F1" s="836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837" t="s">
        <v>301</v>
      </c>
      <c r="C2" s="837" t="s">
        <v>0</v>
      </c>
      <c r="D2" s="840" t="s">
        <v>51</v>
      </c>
      <c r="E2" s="843" t="s">
        <v>159</v>
      </c>
      <c r="F2" s="846" t="s">
        <v>346</v>
      </c>
      <c r="G2" s="858" t="s">
        <v>47</v>
      </c>
      <c r="H2" s="846" t="s">
        <v>510</v>
      </c>
      <c r="I2" s="861" t="s">
        <v>347</v>
      </c>
      <c r="J2" s="864" t="s">
        <v>13</v>
      </c>
      <c r="K2" s="864" t="s">
        <v>7</v>
      </c>
      <c r="L2" s="864" t="s">
        <v>14</v>
      </c>
      <c r="M2" s="864" t="s">
        <v>969</v>
      </c>
      <c r="N2" s="852" t="s">
        <v>244</v>
      </c>
      <c r="O2" s="852" t="s">
        <v>245</v>
      </c>
      <c r="P2" s="852" t="s">
        <v>246</v>
      </c>
      <c r="Q2" s="855" t="s">
        <v>268</v>
      </c>
      <c r="R2" s="876" t="s">
        <v>55</v>
      </c>
      <c r="S2" s="864" t="s">
        <v>56</v>
      </c>
      <c r="T2" s="864" t="s">
        <v>57</v>
      </c>
      <c r="U2" s="864" t="s">
        <v>9</v>
      </c>
      <c r="V2" s="870" t="s">
        <v>10</v>
      </c>
    </row>
    <row r="3" spans="2:22" ht="15" customHeight="1" x14ac:dyDescent="0.2">
      <c r="B3" s="838"/>
      <c r="C3" s="838"/>
      <c r="D3" s="841"/>
      <c r="E3" s="844"/>
      <c r="F3" s="847"/>
      <c r="G3" s="859"/>
      <c r="H3" s="847"/>
      <c r="I3" s="862"/>
      <c r="J3" s="865"/>
      <c r="K3" s="865"/>
      <c r="L3" s="865"/>
      <c r="M3" s="865"/>
      <c r="N3" s="853"/>
      <c r="O3" s="853"/>
      <c r="P3" s="853"/>
      <c r="Q3" s="856"/>
      <c r="R3" s="877"/>
      <c r="S3" s="865"/>
      <c r="T3" s="865"/>
      <c r="U3" s="865"/>
      <c r="V3" s="871"/>
    </row>
    <row r="4" spans="2:22" ht="25.05" customHeight="1" thickBot="1" x14ac:dyDescent="0.25">
      <c r="B4" s="839"/>
      <c r="C4" s="839"/>
      <c r="D4" s="842"/>
      <c r="E4" s="845"/>
      <c r="F4" s="848"/>
      <c r="G4" s="860"/>
      <c r="H4" s="848"/>
      <c r="I4" s="863"/>
      <c r="J4" s="866"/>
      <c r="K4" s="866"/>
      <c r="L4" s="866"/>
      <c r="M4" s="866"/>
      <c r="N4" s="854"/>
      <c r="O4" s="854"/>
      <c r="P4" s="854"/>
      <c r="Q4" s="857"/>
      <c r="R4" s="878"/>
      <c r="S4" s="866"/>
      <c r="T4" s="866"/>
      <c r="U4" s="866"/>
      <c r="V4" s="872"/>
    </row>
    <row r="5" spans="2:22" x14ac:dyDescent="0.2">
      <c r="B5" s="193" t="s">
        <v>340</v>
      </c>
      <c r="C5" s="194" t="s">
        <v>343</v>
      </c>
      <c r="D5" s="195" t="s">
        <v>53</v>
      </c>
      <c r="E5" s="196"/>
      <c r="F5" s="197">
        <v>28.11</v>
      </c>
      <c r="G5" s="849"/>
      <c r="H5" s="867" t="s">
        <v>1148</v>
      </c>
      <c r="I5" s="198">
        <f>ROUND(F5*(1-$G$5),3)</f>
        <v>28.11</v>
      </c>
      <c r="J5" s="199">
        <f>I5*E5</f>
        <v>0</v>
      </c>
      <c r="K5" s="199">
        <f>J5*12</f>
        <v>0</v>
      </c>
      <c r="L5" s="200">
        <f>K5*3.5</f>
        <v>0</v>
      </c>
      <c r="M5" s="201">
        <f>F5*E5*3.5*12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S5*3.5</f>
        <v>0</v>
      </c>
      <c r="U5" s="207">
        <f>Q5*S5</f>
        <v>0</v>
      </c>
      <c r="V5" s="208">
        <f>U5*3.5</f>
        <v>0</v>
      </c>
    </row>
    <row r="6" spans="2:22" x14ac:dyDescent="0.2">
      <c r="B6" s="209" t="s">
        <v>341</v>
      </c>
      <c r="C6" s="210" t="s">
        <v>344</v>
      </c>
      <c r="D6" s="211" t="s">
        <v>53</v>
      </c>
      <c r="E6" s="212"/>
      <c r="F6" s="213">
        <v>31.43</v>
      </c>
      <c r="G6" s="850"/>
      <c r="H6" s="868"/>
      <c r="I6" s="214">
        <f t="shared" ref="I6:I7" si="0">ROUND(F6*(1-$G$5),3)</f>
        <v>31.43</v>
      </c>
      <c r="J6" s="215">
        <f>I6*E6</f>
        <v>0</v>
      </c>
      <c r="K6" s="215">
        <f t="shared" ref="K6:K7" si="1">J6*12</f>
        <v>0</v>
      </c>
      <c r="L6" s="216">
        <f t="shared" ref="L6:L7" si="2">K6*3.5</f>
        <v>0</v>
      </c>
      <c r="M6" s="217">
        <f t="shared" ref="M6:M7" si="3">F6*E6*3.5*12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S6*3.5</f>
        <v>0</v>
      </c>
      <c r="U6" s="223">
        <f t="shared" ref="U6:U7" si="6">Q6*S6</f>
        <v>0</v>
      </c>
      <c r="V6" s="224">
        <f t="shared" ref="V6:V7" si="7">U6*3.5</f>
        <v>0</v>
      </c>
    </row>
    <row r="7" spans="2:22" ht="10.8" thickBot="1" x14ac:dyDescent="0.25">
      <c r="B7" s="225" t="s">
        <v>342</v>
      </c>
      <c r="C7" s="226" t="s">
        <v>345</v>
      </c>
      <c r="D7" s="227" t="s">
        <v>53</v>
      </c>
      <c r="E7" s="228"/>
      <c r="F7" s="229">
        <v>35.03</v>
      </c>
      <c r="G7" s="851"/>
      <c r="H7" s="869"/>
      <c r="I7" s="230">
        <f t="shared" si="0"/>
        <v>35.03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 t="shared" si="7"/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3"/>
      <c r="N9" s="3"/>
      <c r="O9" s="3"/>
      <c r="P9" s="3"/>
      <c r="R9" s="873" t="s">
        <v>86</v>
      </c>
      <c r="S9" s="874"/>
      <c r="T9" s="874"/>
      <c r="U9" s="875"/>
      <c r="V9" s="254">
        <f>IFERROR(U8/L8,0)</f>
        <v>0</v>
      </c>
    </row>
  </sheetData>
  <sheetProtection selectLockedCells="1"/>
  <mergeCells count="25">
    <mergeCell ref="V2:V4"/>
    <mergeCell ref="R9:U9"/>
    <mergeCell ref="T2:T4"/>
    <mergeCell ref="U2:U4"/>
    <mergeCell ref="R2:R4"/>
    <mergeCell ref="S2:S4"/>
    <mergeCell ref="G5:G7"/>
    <mergeCell ref="N2:N4"/>
    <mergeCell ref="O2:O4"/>
    <mergeCell ref="P2:P4"/>
    <mergeCell ref="Q2:Q4"/>
    <mergeCell ref="G2:G4"/>
    <mergeCell ref="I2:I4"/>
    <mergeCell ref="J2:J4"/>
    <mergeCell ref="K2:K4"/>
    <mergeCell ref="L2:L4"/>
    <mergeCell ref="M2:M4"/>
    <mergeCell ref="H2:H4"/>
    <mergeCell ref="H5:H7"/>
    <mergeCell ref="E1:F1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Copertina</vt:lpstr>
      <vt:lpstr>Istruzioni per la compilazione</vt:lpstr>
      <vt:lpstr>ELT_ORD</vt:lpstr>
      <vt:lpstr>CLI_ORD</vt:lpstr>
      <vt:lpstr>IDR_ORD</vt:lpstr>
      <vt:lpstr>ELV_ORD</vt:lpstr>
      <vt:lpstr>ANT_ORD</vt:lpstr>
      <vt:lpstr>SPE_ORD</vt:lpstr>
      <vt:lpstr>PTEC_ORD</vt:lpstr>
      <vt:lpstr>PUL_AB</vt:lpstr>
      <vt:lpstr>PUL_ARP</vt:lpstr>
      <vt:lpstr>PPUL_ORD</vt:lpstr>
      <vt:lpstr>DIS_AB</vt:lpstr>
      <vt:lpstr>DIS_ARP</vt:lpstr>
      <vt:lpstr>TRA_ORD</vt:lpstr>
      <vt:lpstr>SMA_ORD</vt:lpstr>
      <vt:lpstr>GIA_ORD</vt:lpstr>
      <vt:lpstr>STO_ORD</vt:lpstr>
      <vt:lpstr>FAC_ORD</vt:lpstr>
      <vt:lpstr>EDI_ORD</vt:lpstr>
      <vt:lpstr>LET_ORD</vt:lpstr>
      <vt:lpstr>FM_STR</vt:lpstr>
      <vt:lpstr>SG</vt:lpstr>
      <vt:lpstr>Dettaglio costi del lavoro (MS)</vt:lpstr>
      <vt:lpstr>Dettaglio costi del lavoro (MM)</vt:lpstr>
      <vt:lpstr>Riepilogo Ricavi Costi e Utile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Luzzi Valerio</cp:lastModifiedBy>
  <cp:lastPrinted>2019-12-11T17:08:24Z</cp:lastPrinted>
  <dcterms:created xsi:type="dcterms:W3CDTF">2018-09-26T09:05:35Z</dcterms:created>
  <dcterms:modified xsi:type="dcterms:W3CDTF">2025-03-19T15:44:38Z</dcterms:modified>
</cp:coreProperties>
</file>