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a.citriniti\Desktop\Consip\ID 2705 - Caffetteria Castel Sant'Angelo\Documentazione\ID 2705 - Documentazione PDF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TRATTO SINGOLO" sheetId="16" r:id="rId2"/>
    <sheet name="CALCOLO INDICATORE I" sheetId="17" r:id="rId3"/>
  </sheets>
  <calcPr calcId="162913"/>
</workbook>
</file>

<file path=xl/calcChain.xml><?xml version="1.0" encoding="utf-8"?>
<calcChain xmlns="http://schemas.openxmlformats.org/spreadsheetml/2006/main">
  <c r="F6" i="17" l="1"/>
  <c r="E5" i="17" l="1"/>
  <c r="F5" i="17" s="1"/>
  <c r="H5" i="17" l="1"/>
  <c r="H6" i="17"/>
  <c r="E6" i="17"/>
  <c r="I5" i="17" l="1"/>
  <c r="I6" i="17"/>
  <c r="C9" i="17" s="1"/>
  <c r="D20" i="16" l="1"/>
  <c r="D23" i="16" l="1"/>
  <c r="E23" i="16" s="1"/>
  <c r="D22" i="16"/>
  <c r="E22" i="16" s="1"/>
  <c r="E21" i="16"/>
  <c r="E9" i="16"/>
  <c r="D10" i="16" s="1"/>
  <c r="D15" i="16" s="1"/>
  <c r="E6" i="16"/>
  <c r="D24" i="16" l="1"/>
  <c r="D25" i="16" s="1"/>
</calcChain>
</file>

<file path=xl/sharedStrings.xml><?xml version="1.0" encoding="utf-8"?>
<sst xmlns="http://schemas.openxmlformats.org/spreadsheetml/2006/main" count="48" uniqueCount="46">
  <si>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</si>
  <si>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</si>
  <si>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</si>
  <si>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</si>
  <si>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</si>
  <si>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</si>
  <si>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</si>
  <si>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</si>
  <si>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</si>
  <si>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</si>
  <si>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</si>
  <si>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</si>
  <si>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</si>
  <si>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</si>
  <si>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</si>
  <si>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</si>
  <si>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</si>
  <si>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</si>
  <si>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</si>
  <si>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</si>
  <si>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</si>
  <si>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</si>
  <si>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</si>
  <si>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</si>
  <si>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</si>
  <si>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</si>
  <si>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</si>
  <si>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s</t>
  </si>
  <si>
    <t>Valore annuo</t>
  </si>
  <si>
    <t>Importi offerti</t>
  </si>
  <si>
    <t>Base d'Asta</t>
  </si>
  <si>
    <t xml:space="preserve">delta </t>
  </si>
  <si>
    <t>delta (%)</t>
  </si>
  <si>
    <t>pesi</t>
  </si>
  <si>
    <t>pesi/30 (%)</t>
  </si>
  <si>
    <t>INDICATORE I</t>
  </si>
  <si>
    <t>punteggio mx economico</t>
  </si>
  <si>
    <t>Valorizzare in base a quanto offerto per il Canone</t>
  </si>
  <si>
    <t>Valorizzare in base a quanto offerto per la Royalty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</si>
  <si>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24.2 del disciplinare di gara (NB: il valore è indicato preventivamente a solo titolo di esempio)</t>
    </r>
  </si>
  <si>
    <t>Almeno una certificazione tra quelle indicate al par. 10 del Disciplinare di gara</t>
  </si>
  <si>
    <t>Importo base della garanzia provvisoria</t>
  </si>
  <si>
    <r>
      <t xml:space="preserve">Indicatore I
</t>
    </r>
    <r>
      <rPr>
        <i/>
        <sz val="10"/>
        <color rgb="FFFF0000"/>
        <rFont val="Calibri"/>
        <family val="2"/>
      </rPr>
      <t>Compilare il foglio di calcolo "CALCOLO INDICATORE I" con i valori offerti di Canone e Royalty</t>
    </r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</si>
  <si>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</si>
  <si>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Importo finale garanzia definitiva</t>
  </si>
  <si>
    <t>delta %*pesi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</si>
</sst>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.0%"/>
    <numFmt numFmtId="165" formatCode="_-&quot;€&quot;\ * #,##0.00_-;\-&quot;€&quot;\ * #,##0.00_-;_-&quot;€&quot;\ * &quot;-&quot;??_-;_-@_-"/>
    <numFmt numFmtId="166" formatCode="0.0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 wrapText="1"/>
    </xf>
    <xf numFmtId="10" fontId="2" fillId="0" borderId="0" xfId="1" applyNumberFormat="1" applyFont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4" fontId="2" fillId="0" borderId="0" xfId="1" applyNumberFormat="1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4" fontId="2" fillId="0" borderId="0" xfId="2" applyFont="1" applyAlignment="1">
      <alignment horizontal="center" vertical="center"/>
    </xf>
    <xf numFmtId="44" fontId="2" fillId="0" borderId="0" xfId="2" applyFont="1" applyAlignment="1">
      <alignment horizontal="left" vertical="center" wrapText="1"/>
    </xf>
    <xf numFmtId="10" fontId="2" fillId="0" borderId="0" xfId="1" applyNumberFormat="1" applyFont="1"/>
    <xf numFmtId="9" fontId="2" fillId="0" borderId="0" xfId="0" applyNumberFormat="1" applyFont="1" applyAlignment="1">
      <alignment horizontal="left" vertical="center" wrapText="1"/>
    </xf>
    <xf numFmtId="10" fontId="2" fillId="0" borderId="0" xfId="0" applyNumberFormat="1" applyFont="1" applyAlignment="1">
      <alignment horizontal="center" vertical="center"/>
    </xf>
    <xf numFmtId="10" fontId="2" fillId="0" borderId="0" xfId="0" applyNumberFormat="1" applyFont="1"/>
    <xf numFmtId="9" fontId="2" fillId="0" borderId="0" xfId="1" applyFont="1"/>
    <xf numFmtId="44" fontId="2" fillId="4" borderId="0" xfId="2" applyFont="1" applyFill="1" applyBorder="1" applyAlignment="1">
      <alignment horizontal="center" vertical="center"/>
    </xf>
    <xf numFmtId="164" fontId="2" fillId="4" borderId="0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/>
    <xf numFmtId="0" fontId="6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1" fillId="0" borderId="0" xfId="0" applyFont="1" applyFill="1"/>
    <xf numFmtId="0" fontId="17" fillId="0" borderId="9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4" fontId="18" fillId="0" borderId="0" xfId="2" applyFont="1" applyBorder="1" applyAlignment="1">
      <alignment horizontal="center" vertical="center"/>
    </xf>
    <xf numFmtId="9" fontId="18" fillId="0" borderId="0" xfId="1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10" fontId="18" fillId="0" borderId="1" xfId="0" applyNumberFormat="1" applyFont="1" applyFill="1" applyBorder="1" applyAlignment="1">
      <alignment horizontal="center" vertical="center"/>
    </xf>
    <xf numFmtId="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166" fontId="6" fillId="6" borderId="1" xfId="0" applyNumberFormat="1" applyFont="1" applyFill="1" applyBorder="1" applyAlignment="1" applyProtection="1">
      <alignment horizontal="center" vertical="center"/>
      <protection locked="0"/>
    </xf>
    <xf numFmtId="10" fontId="17" fillId="0" borderId="9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19" sqref="C19"/>
    </sheetView>
  </sheetViews>
  <sheetFormatPr defaultRowHeight="14.5" x14ac:dyDescent="0.35"/>
  <cols>
    <col min="3" max="3" width="20.1796875" customWidth="1"/>
    <col min="4" max="4" width="86" customWidth="1"/>
  </cols>
  <sheetData>
    <row r="1" spans="1:4" x14ac:dyDescent="0.35">
      <c r="A1" t="s">
        <v>15</v>
      </c>
    </row>
    <row r="4" spans="1:4" s="22" customFormat="1" ht="31.5" customHeight="1" x14ac:dyDescent="0.35">
      <c r="C4" s="67" t="s">
        <v>16</v>
      </c>
      <c r="D4" s="67"/>
    </row>
    <row r="5" spans="1:4" s="22" customFormat="1" ht="31.5" customHeight="1" x14ac:dyDescent="0.35">
      <c r="C5" s="67" t="s">
        <v>17</v>
      </c>
      <c r="D5" s="67"/>
    </row>
    <row r="6" spans="1:4" s="22" customFormat="1" ht="31.5" customHeight="1" x14ac:dyDescent="0.35">
      <c r="C6" s="67" t="s">
        <v>18</v>
      </c>
      <c r="D6" s="67"/>
    </row>
    <row r="7" spans="1:4" x14ac:dyDescent="0.35">
      <c r="C7" s="68"/>
      <c r="D7" s="68"/>
    </row>
    <row r="8" spans="1:4" x14ac:dyDescent="0.35">
      <c r="C8" s="67" t="s">
        <v>19</v>
      </c>
      <c r="D8" s="67"/>
    </row>
    <row r="9" spans="1:4" ht="34.5" customHeight="1" x14ac:dyDescent="0.35">
      <c r="C9" s="19" t="s">
        <v>20</v>
      </c>
      <c r="D9" s="18" t="s">
        <v>25</v>
      </c>
    </row>
    <row r="10" spans="1:4" ht="34.5" customHeight="1" x14ac:dyDescent="0.35">
      <c r="C10" s="20" t="s">
        <v>21</v>
      </c>
      <c r="D10" s="18" t="s">
        <v>22</v>
      </c>
    </row>
    <row r="11" spans="1:4" ht="34.5" customHeight="1" x14ac:dyDescent="0.35">
      <c r="C11" s="21" t="s">
        <v>23</v>
      </c>
      <c r="D11" s="18" t="s">
        <v>24</v>
      </c>
    </row>
    <row r="12" spans="1:4" x14ac:dyDescent="0.35">
      <c r="C12" s="18"/>
      <c r="D12" s="18"/>
    </row>
    <row r="13" spans="1:4" x14ac:dyDescent="0.35">
      <c r="C13" s="17"/>
    </row>
    <row r="14" spans="1:4" x14ac:dyDescent="0.35">
      <c r="C14" s="17"/>
    </row>
    <row r="15" spans="1:4" x14ac:dyDescent="0.35">
      <c r="C15" s="17"/>
    </row>
    <row r="16" spans="1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topLeftCell="A25" zoomScaleNormal="100" zoomScaleSheetLayoutView="97" workbookViewId="0">
      <selection activeCell="C34" sqref="C34"/>
    </sheetView>
  </sheetViews>
  <sheetFormatPr defaultRowHeight="14.5" x14ac:dyDescent="0.35"/>
  <cols>
    <col min="1" max="1" width="5.179687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79" t="s">
        <v>11</v>
      </c>
      <c r="C3" s="79"/>
      <c r="D3" s="79"/>
      <c r="E3" s="79"/>
      <c r="F3" s="1"/>
    </row>
    <row r="4" spans="1:13" ht="28.5" customHeight="1" x14ac:dyDescent="0.35">
      <c r="B4" s="92" t="s">
        <v>12</v>
      </c>
      <c r="C4" s="93"/>
      <c r="D4" s="93"/>
      <c r="E4" s="94"/>
      <c r="F4" s="1"/>
    </row>
    <row r="5" spans="1:13" ht="26" x14ac:dyDescent="0.35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3" x14ac:dyDescent="0.35">
      <c r="A6" s="95"/>
      <c r="B6" s="7" t="s">
        <v>5</v>
      </c>
      <c r="C6" s="3">
        <v>0.3</v>
      </c>
      <c r="D6" s="6" t="s">
        <v>27</v>
      </c>
      <c r="E6" s="96">
        <f>IF(D7="s",C7,IF(D6="s",C6,0))</f>
        <v>0.5</v>
      </c>
      <c r="F6" s="1"/>
    </row>
    <row r="7" spans="1:13" ht="26" x14ac:dyDescent="0.35">
      <c r="A7" s="95"/>
      <c r="B7" s="7" t="s">
        <v>6</v>
      </c>
      <c r="C7" s="3">
        <v>0.5</v>
      </c>
      <c r="D7" s="6" t="s">
        <v>27</v>
      </c>
      <c r="E7" s="97"/>
      <c r="F7" s="1"/>
    </row>
    <row r="8" spans="1:13" x14ac:dyDescent="0.35">
      <c r="B8" s="11" t="s">
        <v>7</v>
      </c>
      <c r="C8" s="12"/>
      <c r="D8" s="13"/>
      <c r="E8" s="14"/>
      <c r="F8" s="98"/>
      <c r="G8" s="99"/>
      <c r="H8" s="99"/>
      <c r="I8" s="99"/>
      <c r="J8" s="99"/>
      <c r="K8" s="99"/>
      <c r="L8" s="99"/>
      <c r="M8" s="99"/>
    </row>
    <row r="9" spans="1:13" ht="40.5" customHeight="1" x14ac:dyDescent="0.35">
      <c r="A9" s="9"/>
      <c r="B9" s="64" t="s">
        <v>40</v>
      </c>
      <c r="C9" s="63">
        <v>0.2</v>
      </c>
      <c r="D9" s="6" t="s">
        <v>27</v>
      </c>
      <c r="E9" s="8">
        <f>IF(D9="s",C9,0)</f>
        <v>0.2</v>
      </c>
      <c r="F9" s="98"/>
      <c r="G9" s="99"/>
      <c r="H9" s="99"/>
      <c r="I9" s="99"/>
      <c r="J9" s="99"/>
      <c r="K9" s="99"/>
      <c r="L9" s="99"/>
      <c r="M9" s="99"/>
    </row>
    <row r="10" spans="1:13" ht="43.5" customHeight="1" x14ac:dyDescent="0.35">
      <c r="B10" s="76" t="s">
        <v>4</v>
      </c>
      <c r="C10" s="77"/>
      <c r="D10" s="78">
        <f>IFERROR(1-(1-E6)*(1-E9),1-(1-E6)*(1-E9))</f>
        <v>0.6</v>
      </c>
      <c r="E10" s="78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79" t="s">
        <v>8</v>
      </c>
      <c r="C13" s="79"/>
      <c r="D13" s="79"/>
      <c r="E13" s="79"/>
    </row>
    <row r="14" spans="1:13" ht="60.75" customHeight="1" x14ac:dyDescent="0.35">
      <c r="B14" s="86" t="s">
        <v>41</v>
      </c>
      <c r="C14" s="87"/>
      <c r="D14" s="88">
        <v>52863.46</v>
      </c>
      <c r="E14" s="89"/>
      <c r="F14" s="74"/>
      <c r="G14" s="75"/>
      <c r="H14" s="75"/>
      <c r="I14" s="75"/>
      <c r="J14" s="75"/>
      <c r="K14" s="75"/>
      <c r="L14" s="75"/>
      <c r="M14" s="75"/>
    </row>
    <row r="15" spans="1:13" x14ac:dyDescent="0.35">
      <c r="B15" s="90" t="s">
        <v>9</v>
      </c>
      <c r="C15" s="91"/>
      <c r="D15" s="72">
        <f>ROUND((1-$D$10)*$D14,0)</f>
        <v>21145</v>
      </c>
      <c r="E15" s="72"/>
    </row>
    <row r="18" spans="2:6" ht="31.5" customHeight="1" x14ac:dyDescent="0.35">
      <c r="B18" s="79" t="s">
        <v>26</v>
      </c>
      <c r="C18" s="80"/>
      <c r="D18" s="80"/>
      <c r="E18" s="81"/>
      <c r="F18" s="15"/>
    </row>
    <row r="19" spans="2:6" ht="61.5" customHeight="1" x14ac:dyDescent="0.35">
      <c r="B19" s="82" t="s">
        <v>39</v>
      </c>
      <c r="C19" s="83"/>
      <c r="D19" s="84">
        <v>6500000</v>
      </c>
      <c r="E19" s="85"/>
      <c r="F19" s="4"/>
    </row>
    <row r="20" spans="2:6" ht="44.25" customHeight="1" x14ac:dyDescent="0.35">
      <c r="B20" s="73" t="s">
        <v>42</v>
      </c>
      <c r="C20" s="73"/>
      <c r="D20" s="65">
        <f>'CALCOLO INDICATORE I'!C9</f>
        <v>0.2306</v>
      </c>
      <c r="E20" s="16"/>
      <c r="F20" s="4"/>
    </row>
    <row r="21" spans="2:6" ht="29.25" customHeight="1" x14ac:dyDescent="0.35">
      <c r="B21" s="73" t="s">
        <v>10</v>
      </c>
      <c r="C21" s="73"/>
      <c r="D21" s="62">
        <v>0.1</v>
      </c>
      <c r="E21" s="2">
        <f>D21*D$19</f>
        <v>650000</v>
      </c>
      <c r="F21" s="4"/>
    </row>
    <row r="22" spans="2:6" ht="29.25" customHeight="1" x14ac:dyDescent="0.35">
      <c r="B22" s="73" t="s">
        <v>13</v>
      </c>
      <c r="C22" s="73"/>
      <c r="D22" s="59">
        <f>IF(D20&gt;10%,MIN(D20-10%,10%),0%)</f>
        <v>0.1</v>
      </c>
      <c r="E22" s="2">
        <f>D22*D$19</f>
        <v>650000</v>
      </c>
    </row>
    <row r="23" spans="2:6" ht="29.25" customHeight="1" x14ac:dyDescent="0.35">
      <c r="B23" s="73" t="s">
        <v>14</v>
      </c>
      <c r="C23" s="73"/>
      <c r="D23" s="59">
        <f>IF(D20&gt;20%,2*(D20-20%),0%)</f>
        <v>6.1199999999999977E-2</v>
      </c>
      <c r="E23" s="2">
        <f>D23*D$19</f>
        <v>397799.99999999983</v>
      </c>
    </row>
    <row r="24" spans="2:6" ht="29.25" customHeight="1" x14ac:dyDescent="0.35">
      <c r="B24" s="69" t="s">
        <v>43</v>
      </c>
      <c r="C24" s="69"/>
      <c r="D24" s="70">
        <f>SUM(E21:E23)</f>
        <v>1697799.9999999998</v>
      </c>
      <c r="E24" s="70"/>
    </row>
    <row r="25" spans="2:6" ht="30" customHeight="1" x14ac:dyDescent="0.35">
      <c r="B25" s="71" t="s">
        <v>44</v>
      </c>
      <c r="C25" s="71"/>
      <c r="D25" s="72">
        <f>ROUND((1-$D$10)*$D24,0)</f>
        <v>679120</v>
      </c>
      <c r="E25" s="72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1"/>
  <sheetViews>
    <sheetView workbookViewId="0">
      <selection activeCell="J12" sqref="J12"/>
    </sheetView>
  </sheetViews>
  <sheetFormatPr defaultColWidth="9.1796875" defaultRowHeight="13" x14ac:dyDescent="0.3"/>
  <cols>
    <col min="1" max="1" width="3.81640625" style="1" customWidth="1"/>
    <col min="2" max="2" width="43.1796875" style="33" customWidth="1"/>
    <col min="3" max="3" width="13.36328125" style="23" bestFit="1" customWidth="1"/>
    <col min="4" max="4" width="12.90625" style="23" bestFit="1" customWidth="1"/>
    <col min="5" max="5" width="14.1796875" style="23" customWidth="1"/>
    <col min="6" max="6" width="14.08984375" style="33" bestFit="1" customWidth="1"/>
    <col min="7" max="7" width="8" style="23" bestFit="1" customWidth="1"/>
    <col min="8" max="8" width="12.90625" style="1" bestFit="1" customWidth="1"/>
    <col min="9" max="9" width="12" style="1" bestFit="1" customWidth="1"/>
    <col min="10" max="10" width="15.90625" style="28" bestFit="1" customWidth="1"/>
    <col min="11" max="11" width="13.6328125" style="23" bestFit="1" customWidth="1"/>
    <col min="12" max="12" width="13.90625" style="1" customWidth="1"/>
    <col min="13" max="13" width="3.81640625" style="1" customWidth="1"/>
    <col min="14" max="14" width="13.453125" style="25" bestFit="1" customWidth="1"/>
    <col min="15" max="16384" width="9.1796875" style="1"/>
  </cols>
  <sheetData>
    <row r="3" spans="2:14" s="48" customFormat="1" x14ac:dyDescent="0.3">
      <c r="B3" s="49"/>
      <c r="C3" s="49"/>
      <c r="D3" s="49"/>
      <c r="E3" s="49"/>
      <c r="F3" s="49"/>
      <c r="G3" s="49"/>
      <c r="I3" s="51"/>
      <c r="J3" s="47"/>
      <c r="K3" s="50"/>
      <c r="N3" s="52"/>
    </row>
    <row r="4" spans="2:14" ht="26" x14ac:dyDescent="0.3">
      <c r="B4" s="26" t="s">
        <v>28</v>
      </c>
      <c r="C4" s="27" t="s">
        <v>29</v>
      </c>
      <c r="D4" s="56" t="s">
        <v>30</v>
      </c>
      <c r="E4" s="23" t="s">
        <v>31</v>
      </c>
      <c r="F4" s="28" t="s">
        <v>32</v>
      </c>
      <c r="G4" s="23" t="s">
        <v>33</v>
      </c>
      <c r="H4" s="24" t="s">
        <v>34</v>
      </c>
      <c r="I4" s="23" t="s">
        <v>45</v>
      </c>
      <c r="J4" s="28" t="s">
        <v>36</v>
      </c>
    </row>
    <row r="5" spans="2:14" x14ac:dyDescent="0.3">
      <c r="B5" s="61" t="s">
        <v>37</v>
      </c>
      <c r="C5" s="45">
        <v>130000</v>
      </c>
      <c r="D5" s="57">
        <v>90000</v>
      </c>
      <c r="E5" s="29">
        <f>C5-D5</f>
        <v>40000</v>
      </c>
      <c r="F5" s="30">
        <f>E5/D5</f>
        <v>0.44444444444444442</v>
      </c>
      <c r="G5" s="23">
        <v>14</v>
      </c>
      <c r="H5" s="31">
        <f>G5/$J$5</f>
        <v>0.46666666666666667</v>
      </c>
      <c r="I5" s="32">
        <f>F5*H5</f>
        <v>0.2074074074074074</v>
      </c>
      <c r="J5" s="50">
        <v>30</v>
      </c>
      <c r="L5" s="34"/>
    </row>
    <row r="6" spans="2:14" x14ac:dyDescent="0.3">
      <c r="B6" s="61" t="s">
        <v>38</v>
      </c>
      <c r="C6" s="46">
        <v>0.12</v>
      </c>
      <c r="D6" s="58">
        <v>0.08</v>
      </c>
      <c r="E6" s="35">
        <f>C6-D6</f>
        <v>3.9999999999999994E-2</v>
      </c>
      <c r="F6" s="30">
        <f>E6/(1-D6)</f>
        <v>4.3478260869565209E-2</v>
      </c>
      <c r="G6" s="23">
        <v>16</v>
      </c>
      <c r="H6" s="31">
        <f>G6/$J$5</f>
        <v>0.53333333333333333</v>
      </c>
      <c r="I6" s="32">
        <f>F6*H6</f>
        <v>2.3188405797101446E-2</v>
      </c>
      <c r="L6" s="34"/>
    </row>
    <row r="7" spans="2:14" x14ac:dyDescent="0.3">
      <c r="D7" s="56"/>
    </row>
    <row r="8" spans="2:14" ht="13.5" thickBot="1" x14ac:dyDescent="0.35">
      <c r="B8" s="54"/>
      <c r="C8" s="55"/>
      <c r="G8" s="33"/>
      <c r="H8" s="33"/>
      <c r="I8" s="33"/>
      <c r="K8" s="33"/>
      <c r="L8" s="33"/>
      <c r="M8" s="33"/>
      <c r="N8" s="33"/>
    </row>
    <row r="9" spans="2:14" ht="13.5" thickBot="1" x14ac:dyDescent="0.35">
      <c r="B9" s="53" t="s">
        <v>35</v>
      </c>
      <c r="C9" s="66">
        <f>ROUND(I5+I6,4)</f>
        <v>0.2306</v>
      </c>
      <c r="G9" s="33"/>
      <c r="H9" s="33"/>
      <c r="I9" s="33"/>
      <c r="K9" s="33"/>
      <c r="L9" s="33"/>
      <c r="M9" s="33"/>
      <c r="N9" s="33"/>
    </row>
    <row r="10" spans="2:14" x14ac:dyDescent="0.3">
      <c r="G10" s="33"/>
      <c r="H10" s="33"/>
      <c r="I10" s="33"/>
      <c r="K10" s="33"/>
      <c r="L10" s="33"/>
      <c r="M10" s="33"/>
      <c r="N10" s="33"/>
    </row>
    <row r="11" spans="2:14" x14ac:dyDescent="0.3">
      <c r="C11" s="36"/>
      <c r="D11" s="37"/>
      <c r="E11" s="1"/>
      <c r="G11" s="33"/>
      <c r="H11" s="33"/>
      <c r="I11" s="33"/>
      <c r="K11" s="33"/>
      <c r="L11" s="33"/>
      <c r="M11" s="33"/>
      <c r="N11" s="33"/>
    </row>
    <row r="12" spans="2:14" x14ac:dyDescent="0.3">
      <c r="B12" s="60"/>
      <c r="C12" s="36"/>
      <c r="D12" s="37"/>
      <c r="E12" s="1"/>
      <c r="G12" s="33"/>
      <c r="H12" s="33"/>
      <c r="I12" s="33"/>
      <c r="K12" s="33"/>
      <c r="L12" s="33"/>
      <c r="M12" s="33"/>
      <c r="N12" s="33"/>
    </row>
    <row r="13" spans="2:14" x14ac:dyDescent="0.3">
      <c r="C13" s="36"/>
      <c r="D13" s="37"/>
      <c r="E13" s="1"/>
      <c r="G13" s="33"/>
      <c r="H13" s="33"/>
      <c r="I13" s="33"/>
      <c r="K13" s="33"/>
      <c r="L13" s="33"/>
      <c r="M13" s="33"/>
      <c r="N13" s="33"/>
    </row>
    <row r="16" spans="2:14" x14ac:dyDescent="0.3">
      <c r="C16" s="37"/>
      <c r="F16" s="30"/>
    </row>
    <row r="17" spans="3:8" x14ac:dyDescent="0.3">
      <c r="C17" s="37"/>
      <c r="E17" s="38"/>
      <c r="F17" s="39"/>
      <c r="G17" s="37"/>
      <c r="H17" s="40"/>
    </row>
    <row r="18" spans="3:8" x14ac:dyDescent="0.3">
      <c r="F18" s="41"/>
      <c r="G18" s="42"/>
      <c r="H18" s="43"/>
    </row>
    <row r="19" spans="3:8" x14ac:dyDescent="0.3">
      <c r="H19" s="43"/>
    </row>
    <row r="21" spans="3:8" x14ac:dyDescent="0.3">
      <c r="E21" s="38"/>
      <c r="F21" s="39"/>
      <c r="G21" s="37"/>
      <c r="H21" s="4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CONTRATTO SINGOLO</vt:lpstr>
      <vt:lpstr>CALCOLO INDICATORE I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Citriniti Simona</cp:lastModifiedBy>
  <dcterms:created xsi:type="dcterms:W3CDTF">2016-02-02T10:53:31Z</dcterms:created>
  <dcterms:modified xsi:type="dcterms:W3CDTF">2023-10-23T11:53:44Z</dcterms:modified>
</cp:coreProperties>
</file>