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cristina.gironi\Desktop\Consip\3.ENERGY\SL\AQ SL1\Standard\Pacchetto pubblicazione\ID 2634 - AQ Servizio Luce - Documentazione word\"/>
    </mc:Choice>
  </mc:AlternateContent>
  <xr:revisionPtr revIDLastSave="0" documentId="13_ncr:1_{3BEFC70A-8BA1-49C9-877B-E288421CC1BD}" xr6:coauthVersionLast="47" xr6:coauthVersionMax="47" xr10:uidLastSave="{00000000-0000-0000-0000-000000000000}"/>
  <bookViews>
    <workbookView xWindow="-120" yWindow="-120" windowWidth="29040" windowHeight="15840" tabRatio="738" activeTab="4" xr2:uid="{00000000-000D-0000-FFFF-FFFF00000000}"/>
  </bookViews>
  <sheets>
    <sheet name="Istruzioni compilazione" sheetId="4" r:id="rId1"/>
    <sheet name="Conto Economico-Ricavi" sheetId="15" r:id="rId2"/>
    <sheet name="Conto Economico-Costi" sheetId="20" r:id="rId3"/>
    <sheet name="Dettaglio costi del lavoro" sheetId="18" r:id="rId4"/>
    <sheet name="Conto economico complessivo" sheetId="21"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0" i="15" l="1"/>
  <c r="U29" i="15"/>
  <c r="U28" i="15"/>
  <c r="U27" i="15"/>
  <c r="U24" i="15"/>
  <c r="U23" i="15"/>
  <c r="U22" i="15"/>
  <c r="U21" i="15"/>
  <c r="K4" i="20"/>
  <c r="E74" i="15"/>
  <c r="C33" i="15"/>
  <c r="D23" i="21"/>
  <c r="C23" i="21"/>
  <c r="C19" i="21"/>
  <c r="D19" i="21" s="1"/>
  <c r="C18" i="21"/>
  <c r="D18" i="21" s="1"/>
  <c r="C17" i="21"/>
  <c r="C21" i="21" s="1"/>
  <c r="C12" i="21"/>
  <c r="D12" i="21" s="1"/>
  <c r="C10" i="21"/>
  <c r="D10" i="21" s="1"/>
  <c r="C9" i="21"/>
  <c r="D9" i="21" s="1"/>
  <c r="C8" i="21"/>
  <c r="D8" i="21" s="1"/>
  <c r="C7" i="21"/>
  <c r="D7" i="21" s="1"/>
  <c r="C6" i="21"/>
  <c r="D6" i="21" s="1"/>
  <c r="C5" i="21"/>
  <c r="D5" i="21" s="1"/>
  <c r="C4" i="21"/>
  <c r="D4" i="21" s="1"/>
  <c r="D51" i="20"/>
  <c r="D74" i="20" s="1"/>
  <c r="H44" i="20"/>
  <c r="H45" i="20" s="1"/>
  <c r="I45" i="20" s="1"/>
  <c r="H37" i="20"/>
  <c r="H34" i="20"/>
  <c r="H33" i="20"/>
  <c r="D17" i="21" l="1"/>
  <c r="C14" i="21"/>
  <c r="D14" i="21" s="1"/>
  <c r="D73" i="20"/>
  <c r="H38" i="20"/>
  <c r="I38" i="20" l="1"/>
  <c r="D72" i="20"/>
  <c r="H28" i="20" l="1"/>
  <c r="H27" i="20"/>
  <c r="H26" i="20"/>
  <c r="H21" i="20"/>
  <c r="H20" i="20"/>
  <c r="H19" i="20"/>
  <c r="H14" i="20"/>
  <c r="H12" i="20"/>
  <c r="H13" i="20"/>
  <c r="H11" i="20"/>
  <c r="H29" i="20" l="1"/>
  <c r="H22" i="20"/>
  <c r="H15" i="20"/>
  <c r="D69" i="20" s="1"/>
  <c r="I22" i="20" l="1"/>
  <c r="D70" i="20"/>
  <c r="I29" i="20"/>
  <c r="D71" i="20"/>
  <c r="I44" i="20"/>
  <c r="I19" i="20"/>
  <c r="I34" i="20"/>
  <c r="I37" i="20"/>
  <c r="I33" i="20"/>
  <c r="I26" i="20"/>
  <c r="I28" i="20"/>
  <c r="I27" i="20"/>
  <c r="I21" i="20"/>
  <c r="I20" i="20"/>
  <c r="I12" i="20"/>
  <c r="I13" i="20"/>
  <c r="I14" i="20"/>
  <c r="I11" i="20"/>
  <c r="E69" i="15" l="1"/>
  <c r="G69" i="15" s="1"/>
  <c r="E70" i="15"/>
  <c r="G70" i="15" s="1"/>
  <c r="E71" i="15"/>
  <c r="G71" i="15" s="1"/>
  <c r="E72" i="15"/>
  <c r="G72" i="15" s="1"/>
  <c r="E66" i="15"/>
  <c r="G66" i="15" s="1"/>
  <c r="G65" i="15" s="1"/>
  <c r="G74" i="15"/>
  <c r="G73" i="15" s="1"/>
  <c r="E64" i="15"/>
  <c r="E62" i="15"/>
  <c r="E63" i="15"/>
  <c r="E61" i="15"/>
  <c r="J41" i="15"/>
  <c r="L41" i="15" s="1"/>
  <c r="C52" i="15"/>
  <c r="B52" i="15" s="1"/>
  <c r="C51" i="15"/>
  <c r="B51" i="15" s="1"/>
  <c r="C45" i="15"/>
  <c r="B45" i="15" s="1"/>
  <c r="D46" i="15"/>
  <c r="D40" i="15"/>
  <c r="F51" i="15"/>
  <c r="J50" i="15"/>
  <c r="L50" i="15" s="1"/>
  <c r="J49" i="15"/>
  <c r="L49" i="15" s="1"/>
  <c r="J48" i="15"/>
  <c r="L48" i="15" s="1"/>
  <c r="J47" i="15"/>
  <c r="F46" i="15"/>
  <c r="G46" i="15" s="1"/>
  <c r="F45" i="15"/>
  <c r="J44" i="15"/>
  <c r="L44" i="15" s="1"/>
  <c r="J43" i="15"/>
  <c r="L43" i="15" s="1"/>
  <c r="J42" i="15"/>
  <c r="L42" i="15" s="1"/>
  <c r="F40" i="15"/>
  <c r="G40" i="15" s="1"/>
  <c r="R26" i="15"/>
  <c r="R20" i="15"/>
  <c r="R12" i="15"/>
  <c r="R6" i="15"/>
  <c r="J30" i="15"/>
  <c r="L30" i="15" s="1"/>
  <c r="J29" i="15"/>
  <c r="L29" i="15" s="1"/>
  <c r="J28" i="15"/>
  <c r="L28" i="15" s="1"/>
  <c r="J27" i="15"/>
  <c r="L27" i="15" s="1"/>
  <c r="J22" i="15"/>
  <c r="L22" i="15" s="1"/>
  <c r="J23" i="15"/>
  <c r="L23" i="15" s="1"/>
  <c r="J24" i="15"/>
  <c r="L24" i="15" s="1"/>
  <c r="J21" i="15"/>
  <c r="J16" i="15"/>
  <c r="J15" i="15"/>
  <c r="J14" i="15"/>
  <c r="J13" i="15"/>
  <c r="L13" i="15" s="1"/>
  <c r="J8" i="15"/>
  <c r="L8" i="15" s="1"/>
  <c r="J9" i="15"/>
  <c r="J10" i="15"/>
  <c r="L10" i="15" s="1"/>
  <c r="J7" i="15"/>
  <c r="L7" i="15" s="1"/>
  <c r="F32" i="15"/>
  <c r="F31" i="15"/>
  <c r="F25" i="15"/>
  <c r="F19" i="15"/>
  <c r="G19" i="15" s="1"/>
  <c r="F18" i="15"/>
  <c r="F17" i="15"/>
  <c r="F11" i="15"/>
  <c r="F5" i="15"/>
  <c r="D65" i="20"/>
  <c r="D75" i="20" s="1"/>
  <c r="K6" i="20"/>
  <c r="L6" i="20" s="1"/>
  <c r="K5" i="20"/>
  <c r="L5" i="20" s="1"/>
  <c r="L4" i="20"/>
  <c r="C31" i="15"/>
  <c r="B31" i="15" s="1"/>
  <c r="C17" i="15"/>
  <c r="C18" i="15"/>
  <c r="B18" i="15" s="1"/>
  <c r="C32" i="15"/>
  <c r="L7" i="20" l="1"/>
  <c r="E73" i="15"/>
  <c r="E60" i="15"/>
  <c r="G68" i="15"/>
  <c r="E65" i="15"/>
  <c r="E68" i="15"/>
  <c r="G61" i="15"/>
  <c r="G64" i="15"/>
  <c r="G63" i="15"/>
  <c r="G62" i="15"/>
  <c r="J46" i="15"/>
  <c r="L40" i="15"/>
  <c r="D43" i="15"/>
  <c r="M43" i="15" s="1"/>
  <c r="D47" i="15"/>
  <c r="M47" i="15" s="1"/>
  <c r="D50" i="15"/>
  <c r="M50" i="15" s="1"/>
  <c r="D49" i="15"/>
  <c r="M49" i="15" s="1"/>
  <c r="J40" i="15"/>
  <c r="D48" i="15"/>
  <c r="M48" i="15" s="1"/>
  <c r="D41" i="15"/>
  <c r="M41" i="15" s="1"/>
  <c r="D44" i="15"/>
  <c r="M44" i="15" s="1"/>
  <c r="D42" i="15"/>
  <c r="M42" i="15" s="1"/>
  <c r="F52" i="15"/>
  <c r="L47" i="15"/>
  <c r="L46" i="15" s="1"/>
  <c r="R19" i="15"/>
  <c r="R5" i="15"/>
  <c r="F33" i="15"/>
  <c r="J20" i="15"/>
  <c r="L26" i="15"/>
  <c r="J12" i="15"/>
  <c r="L21" i="15"/>
  <c r="L20" i="15" s="1"/>
  <c r="J26" i="15"/>
  <c r="J6" i="15"/>
  <c r="G5" i="15"/>
  <c r="C25" i="15"/>
  <c r="B25" i="15" s="1"/>
  <c r="C11" i="15"/>
  <c r="B11" i="15" s="1"/>
  <c r="L16" i="15"/>
  <c r="L15" i="15"/>
  <c r="L14" i="15"/>
  <c r="L9" i="15"/>
  <c r="L6" i="15" s="1"/>
  <c r="B17" i="15"/>
  <c r="B32" i="15"/>
  <c r="D19" i="15"/>
  <c r="D5" i="15"/>
  <c r="B33" i="15"/>
  <c r="E77" i="15" l="1"/>
  <c r="J53" i="15"/>
  <c r="M5" i="20"/>
  <c r="D77" i="20"/>
  <c r="M4" i="20"/>
  <c r="M6" i="20"/>
  <c r="G60" i="15"/>
  <c r="G77" i="15" s="1"/>
  <c r="H77" i="15" s="1"/>
  <c r="D82" i="15" s="1"/>
  <c r="M46" i="15"/>
  <c r="M40" i="15"/>
  <c r="L53" i="15"/>
  <c r="R34" i="15"/>
  <c r="J19" i="15"/>
  <c r="L19" i="15"/>
  <c r="J5" i="15"/>
  <c r="L12" i="15"/>
  <c r="L5" i="15" s="1"/>
  <c r="D26" i="15"/>
  <c r="G20" i="15"/>
  <c r="G26" i="15"/>
  <c r="D20" i="15"/>
  <c r="G6" i="15"/>
  <c r="G12" i="15"/>
  <c r="D6" i="15"/>
  <c r="D12" i="15"/>
  <c r="D79" i="20" l="1"/>
  <c r="G44" i="15"/>
  <c r="N44" i="15" s="1"/>
  <c r="P44" i="15" s="1"/>
  <c r="G41" i="15"/>
  <c r="N41" i="15" s="1"/>
  <c r="G42" i="15"/>
  <c r="N42" i="15" s="1"/>
  <c r="P42" i="15" s="1"/>
  <c r="G43" i="15"/>
  <c r="N43" i="15" s="1"/>
  <c r="P43" i="15" s="1"/>
  <c r="D21" i="15"/>
  <c r="N21" i="15" s="1"/>
  <c r="G48" i="15"/>
  <c r="N48" i="15" s="1"/>
  <c r="P48" i="15" s="1"/>
  <c r="G49" i="15"/>
  <c r="N49" i="15" s="1"/>
  <c r="P49" i="15" s="1"/>
  <c r="G50" i="15"/>
  <c r="N50" i="15" s="1"/>
  <c r="P50" i="15" s="1"/>
  <c r="G47" i="15"/>
  <c r="N47" i="15" s="1"/>
  <c r="L34" i="15"/>
  <c r="J34" i="15"/>
  <c r="G15" i="15"/>
  <c r="G13" i="15"/>
  <c r="G16" i="15"/>
  <c r="G14" i="15"/>
  <c r="G28" i="15"/>
  <c r="G21" i="15"/>
  <c r="G29" i="15"/>
  <c r="G30" i="15"/>
  <c r="G27" i="15"/>
  <c r="G22" i="15"/>
  <c r="G23" i="15"/>
  <c r="G24" i="15"/>
  <c r="G8" i="15"/>
  <c r="G10" i="15"/>
  <c r="G7" i="15"/>
  <c r="G9" i="15"/>
  <c r="D30" i="15"/>
  <c r="D28" i="15"/>
  <c r="D27" i="15"/>
  <c r="D29" i="15"/>
  <c r="D22" i="15"/>
  <c r="N22" i="15" s="1"/>
  <c r="D23" i="15"/>
  <c r="N23" i="15" s="1"/>
  <c r="D24" i="15"/>
  <c r="D14" i="15"/>
  <c r="N14" i="15" s="1"/>
  <c r="D15" i="15"/>
  <c r="N15" i="15" s="1"/>
  <c r="D16" i="15"/>
  <c r="N16" i="15" s="1"/>
  <c r="D13" i="15"/>
  <c r="N13" i="15" s="1"/>
  <c r="D8" i="15"/>
  <c r="N8" i="15" s="1"/>
  <c r="D9" i="15"/>
  <c r="N9" i="15" s="1"/>
  <c r="D10" i="15"/>
  <c r="N10" i="15" s="1"/>
  <c r="D7" i="15"/>
  <c r="E74" i="20" l="1"/>
  <c r="E73" i="20"/>
  <c r="E72" i="20"/>
  <c r="E69" i="20"/>
  <c r="E71" i="20"/>
  <c r="E70" i="20"/>
  <c r="E75" i="20"/>
  <c r="E77" i="20"/>
  <c r="N40" i="15"/>
  <c r="P41" i="15"/>
  <c r="P40" i="15" s="1"/>
  <c r="N46" i="15"/>
  <c r="P47" i="15"/>
  <c r="P46" i="15" s="1"/>
  <c r="M21" i="15"/>
  <c r="O21" i="15" s="1"/>
  <c r="N7" i="15"/>
  <c r="N6" i="15" s="1"/>
  <c r="M7" i="15"/>
  <c r="P10" i="15"/>
  <c r="Q10" i="15"/>
  <c r="P21" i="15"/>
  <c r="Q21" i="15"/>
  <c r="P8" i="15"/>
  <c r="Q8" i="15"/>
  <c r="Q28" i="15"/>
  <c r="P28" i="15"/>
  <c r="Q24" i="15"/>
  <c r="P24" i="15"/>
  <c r="P22" i="15"/>
  <c r="Q22" i="15"/>
  <c r="P13" i="15"/>
  <c r="Q13" i="15"/>
  <c r="Q23" i="15"/>
  <c r="P23" i="15"/>
  <c r="Q27" i="15"/>
  <c r="P27" i="15"/>
  <c r="Q15" i="15"/>
  <c r="P15" i="15"/>
  <c r="Q16" i="15"/>
  <c r="P16" i="15"/>
  <c r="Q9" i="15"/>
  <c r="P9" i="15"/>
  <c r="P30" i="15"/>
  <c r="Q30" i="15"/>
  <c r="Q14" i="15"/>
  <c r="P14" i="15"/>
  <c r="P7" i="15"/>
  <c r="Q7" i="15"/>
  <c r="P29" i="15"/>
  <c r="Q29" i="15"/>
  <c r="N28" i="15"/>
  <c r="M28" i="15"/>
  <c r="N30" i="15"/>
  <c r="M30" i="15"/>
  <c r="M23" i="15"/>
  <c r="M24" i="15"/>
  <c r="N24" i="15"/>
  <c r="N20" i="15" s="1"/>
  <c r="M22" i="15"/>
  <c r="N29" i="15"/>
  <c r="M29" i="15"/>
  <c r="N12" i="15"/>
  <c r="N27" i="15"/>
  <c r="M27" i="15"/>
  <c r="M13" i="15"/>
  <c r="O13" i="15" s="1"/>
  <c r="M15" i="15"/>
  <c r="O15" i="15" s="1"/>
  <c r="M14" i="15"/>
  <c r="M16" i="15"/>
  <c r="M8" i="15"/>
  <c r="O8" i="15" s="1"/>
  <c r="M10" i="15"/>
  <c r="M9" i="15"/>
  <c r="O9" i="15" s="1"/>
  <c r="D48" i="18"/>
  <c r="E47" i="18"/>
  <c r="E48" i="18" s="1"/>
  <c r="D47" i="18"/>
  <c r="C47" i="18"/>
  <c r="C48" i="18" s="1"/>
  <c r="E28" i="18"/>
  <c r="D28" i="18"/>
  <c r="D31" i="18" s="1"/>
  <c r="C28" i="18"/>
  <c r="E20" i="18"/>
  <c r="D20" i="18"/>
  <c r="C20" i="18"/>
  <c r="E16" i="18"/>
  <c r="D16" i="18"/>
  <c r="D30" i="18" s="1"/>
  <c r="D33" i="18" s="1"/>
  <c r="C16" i="18"/>
  <c r="E12" i="18"/>
  <c r="D12" i="18"/>
  <c r="C12" i="18"/>
  <c r="E49" i="20" l="1"/>
  <c r="E51" i="20"/>
  <c r="M7" i="20"/>
  <c r="I15" i="20"/>
  <c r="S14" i="15"/>
  <c r="S15" i="15"/>
  <c r="U15" i="15" s="1"/>
  <c r="S9" i="15"/>
  <c r="U9" i="15" s="1"/>
  <c r="S23" i="15"/>
  <c r="S28" i="15"/>
  <c r="S24" i="15"/>
  <c r="N5" i="15"/>
  <c r="S8" i="15"/>
  <c r="U8" i="15" s="1"/>
  <c r="O28" i="15"/>
  <c r="O24" i="15"/>
  <c r="S29" i="15"/>
  <c r="Q6" i="15"/>
  <c r="S16" i="15"/>
  <c r="Q12" i="15"/>
  <c r="S22" i="15"/>
  <c r="P20" i="15"/>
  <c r="S21" i="15"/>
  <c r="S7" i="15"/>
  <c r="P6" i="15"/>
  <c r="P12" i="15"/>
  <c r="S13" i="15"/>
  <c r="Q20" i="15"/>
  <c r="P26" i="15"/>
  <c r="S27" i="15"/>
  <c r="S30" i="15"/>
  <c r="Q26" i="15"/>
  <c r="S10" i="15"/>
  <c r="M20" i="15"/>
  <c r="O20" i="15" s="1"/>
  <c r="O23" i="15"/>
  <c r="O29" i="15"/>
  <c r="O30" i="15"/>
  <c r="O22" i="15"/>
  <c r="O7" i="15"/>
  <c r="O14" i="15"/>
  <c r="O10" i="15"/>
  <c r="O27" i="15"/>
  <c r="M26" i="15"/>
  <c r="O16" i="15"/>
  <c r="N26" i="15"/>
  <c r="N19" i="15" s="1"/>
  <c r="M6" i="15"/>
  <c r="M12" i="15"/>
  <c r="O12" i="15" s="1"/>
  <c r="E63" i="20"/>
  <c r="E55" i="20"/>
  <c r="E62" i="20"/>
  <c r="E79" i="20"/>
  <c r="E61" i="20"/>
  <c r="E60" i="20"/>
  <c r="E56" i="20"/>
  <c r="E59" i="20"/>
  <c r="E64" i="20"/>
  <c r="E58" i="20"/>
  <c r="E57" i="20"/>
  <c r="E65" i="20"/>
  <c r="C30" i="18"/>
  <c r="C33" i="18" s="1"/>
  <c r="E31" i="18"/>
  <c r="E32" i="18" s="1"/>
  <c r="E35" i="18" s="1"/>
  <c r="E30" i="18"/>
  <c r="E33" i="18" s="1"/>
  <c r="C31" i="18"/>
  <c r="C34" i="18" s="1"/>
  <c r="D34" i="18"/>
  <c r="D32" i="18"/>
  <c r="D35" i="18" s="1"/>
  <c r="E34" i="18"/>
  <c r="U14" i="15" l="1"/>
  <c r="S12" i="15"/>
  <c r="N53" i="15"/>
  <c r="U16" i="15"/>
  <c r="S20" i="15"/>
  <c r="P19" i="15"/>
  <c r="S6" i="15"/>
  <c r="U10" i="15"/>
  <c r="U7" i="15"/>
  <c r="U13" i="15"/>
  <c r="N34" i="15"/>
  <c r="S26" i="15"/>
  <c r="Q19" i="15"/>
  <c r="Q5" i="15"/>
  <c r="P5" i="15"/>
  <c r="O26" i="15"/>
  <c r="O6" i="15"/>
  <c r="M5" i="15"/>
  <c r="M19" i="15"/>
  <c r="O19" i="15" s="1"/>
  <c r="C32" i="18"/>
  <c r="C35" i="18" s="1"/>
  <c r="S5" i="15" l="1"/>
  <c r="P53" i="15"/>
  <c r="Q53" i="15" s="1"/>
  <c r="D81" i="15" s="1"/>
  <c r="Q34" i="15"/>
  <c r="U6" i="15"/>
  <c r="M53" i="15"/>
  <c r="S19" i="15"/>
  <c r="U20" i="15"/>
  <c r="U12" i="15"/>
  <c r="P34" i="15"/>
  <c r="U26" i="15"/>
  <c r="M34" i="15"/>
  <c r="O5" i="15"/>
  <c r="O34" i="15" s="1"/>
  <c r="S34" i="15" l="1"/>
  <c r="U5" i="15"/>
  <c r="U19" i="15"/>
  <c r="U34" i="15" l="1"/>
  <c r="V34" i="15" s="1"/>
  <c r="D80" i="15" s="1"/>
  <c r="D84" i="15" l="1"/>
  <c r="E82" i="15" l="1"/>
  <c r="E81" i="15"/>
  <c r="E80" i="15"/>
</calcChain>
</file>

<file path=xl/sharedStrings.xml><?xml version="1.0" encoding="utf-8"?>
<sst xmlns="http://schemas.openxmlformats.org/spreadsheetml/2006/main" count="327" uniqueCount="189">
  <si>
    <t>Ricavo totale</t>
  </si>
  <si>
    <t>Costo totale</t>
  </si>
  <si>
    <t>Livello</t>
  </si>
  <si>
    <t>Figura professionale</t>
  </si>
  <si>
    <t>CCNL applicato</t>
  </si>
  <si>
    <t>Totale</t>
  </si>
  <si>
    <t>Costo totale %</t>
  </si>
  <si>
    <t>Costi generali</t>
  </si>
  <si>
    <t>Voce di costo</t>
  </si>
  <si>
    <t>Prodotti</t>
  </si>
  <si>
    <t>Note</t>
  </si>
  <si>
    <t>Ricavo complessivo</t>
  </si>
  <si>
    <t>Costo complessivo</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</si>
  <si>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</si>
  <si>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</si>
  <si>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</si>
  <si>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</si>
  <si>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</si>
  <si>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</si>
  <si>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</si>
  <si>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</si>
  <si>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</si>
  <si>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</si>
  <si>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</si>
  <si>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</si>
  <si>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</si>
  <si>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</si>
  <si>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</si>
  <si>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</si>
  <si>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</si>
  <si>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</si>
  <si>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CCNL applicato (o altra forma contrattuale)</t>
  </si>
  <si>
    <t>Manod</t>
  </si>
  <si>
    <t>S</t>
  </si>
  <si>
    <t>Totale costo Manodopera</t>
  </si>
  <si>
    <t>COSTI ULTERIORI GESTIONE COMMESSA</t>
  </si>
  <si>
    <t>Costo manodopera</t>
  </si>
  <si>
    <t>Figura professionale (specificare impresa in caso di RTI)</t>
  </si>
  <si>
    <t>Livello inquadramento</t>
  </si>
  <si>
    <t>Valori preimpostati da Consip (da non modificare) o celle da lasciare vuote</t>
  </si>
  <si>
    <t>Subtotali ricavi</t>
  </si>
  <si>
    <t>Subtotali costi</t>
  </si>
  <si>
    <t>Subtotali costi manodopera</t>
  </si>
  <si>
    <t>Totale Altri costi (C+D)</t>
  </si>
  <si>
    <t>Totale componente retributiva (A+B)</t>
  </si>
  <si>
    <t>Costo medio orario componente retributiva</t>
  </si>
  <si>
    <t>Costo medio orario altri costi</t>
  </si>
  <si>
    <t>Totale costo annuo (A+B+C+D)</t>
  </si>
  <si>
    <t>Predisposizione apparecchiature</t>
  </si>
  <si>
    <t>Trasporto e consegna apparecchiature</t>
  </si>
  <si>
    <t>(*)</t>
  </si>
  <si>
    <t>Ulteriori indicazioni</t>
  </si>
  <si>
    <t>Legenda colori adottati nei fogli di calcolo</t>
  </si>
  <si>
    <t>È possibile modificare le righe/colonne del foglio di calcolo in base alle esigenze e alla struttura produttiva del concorrente ma si suggerisce di mantenere, per quanto possibile, la struttura del modello di calcolo proposto</t>
  </si>
  <si>
    <t>Costo medio orario (altri costi)
(**)</t>
  </si>
  <si>
    <t>Costo medio orario (totale)
(**)</t>
  </si>
  <si>
    <t>Costo medio orario (componente retributiva) (**)</t>
  </si>
  <si>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</si>
  <si>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</si>
  <si>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</si>
  <si>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</si>
  <si>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</si>
  <si>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</si>
  <si>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</si>
  <si>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</si>
  <si>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</si>
  <si>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</si>
  <si>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</si>
  <si>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</si>
  <si>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</si>
  <si>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</si>
  <si>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</si>
  <si>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</si>
  <si>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</si>
  <si>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</si>
  <si>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</si>
  <si>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</si>
  <si>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</si>
  <si>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t>Ritiro RAEE / imballaggi</t>
  </si>
  <si>
    <t>Fee a carico del fornitore</t>
  </si>
  <si>
    <t>Verifiche ispettive</t>
  </si>
  <si>
    <t>Oneri per la sicurezza</t>
  </si>
  <si>
    <t>Premi assicurativi</t>
  </si>
  <si>
    <t>Fideiussioni</t>
  </si>
  <si>
    <t>Per il CM: eliminare le righe non pertinenti</t>
  </si>
  <si>
    <t>Quantità prevista (n. interventi / gg)</t>
  </si>
  <si>
    <t>ONERI PER LA SICUREZZA</t>
  </si>
  <si>
    <t>Si suggerisce di utilizzare la colonna Note (o la Dichiarazione di cui all'Allegato Giustificativi Parte B) per illustrare metodologie di calcolo o elementi rilevanti relativi alla riga corrispondente, se necessario a spiegare/motivare i dati riportati nel foglio di calcolo</t>
  </si>
  <si>
    <t>Punti luce Lotto</t>
  </si>
  <si>
    <t>LED 6 anni</t>
  </si>
  <si>
    <t>NON LED 6 anni</t>
  </si>
  <si>
    <t>LED 9 anni</t>
  </si>
  <si>
    <t>NON LED 9 anni</t>
  </si>
  <si>
    <t>Potenza ≤ 55 W</t>
  </si>
  <si>
    <t>55 W &lt; Potenza ≤ 75 W</t>
  </si>
  <si>
    <t>75 W &lt; Potenza ≤ 155 W</t>
  </si>
  <si>
    <t>Potenza &gt; 155 W</t>
  </si>
  <si>
    <t>Quantità nel Lotto</t>
  </si>
  <si>
    <t>Energia consumata
contratto</t>
  </si>
  <si>
    <t>Energia consumata
1 anno</t>
  </si>
  <si>
    <t>Prezzo Energia (€/kWh)</t>
  </si>
  <si>
    <t>Spread offerto</t>
  </si>
  <si>
    <t>Ricavo dell'Energia</t>
  </si>
  <si>
    <t>M3</t>
  </si>
  <si>
    <t>1 anno</t>
  </si>
  <si>
    <t>2 anno</t>
  </si>
  <si>
    <t>Energia consumata
2 anno</t>
  </si>
  <si>
    <t>%
1 anno</t>
  </si>
  <si>
    <t>%
2 anno</t>
  </si>
  <si>
    <t>… inserimento eventuale</t>
  </si>
  <si>
    <t>Sconti</t>
  </si>
  <si>
    <t>M1
1 anno</t>
  </si>
  <si>
    <t>M2
1 anno</t>
  </si>
  <si>
    <t>M
1 anno</t>
  </si>
  <si>
    <t>M1
2 anno</t>
  </si>
  <si>
    <t>M2
2 anno</t>
  </si>
  <si>
    <t>M
2 anno</t>
  </si>
  <si>
    <t>Ricavo Manutenzione</t>
  </si>
  <si>
    <t>RICAVI DEL SERVIZIO LUCE "A"</t>
  </si>
  <si>
    <t>RICAVI DEL SERVIZIO SEMAFORICO "B"</t>
  </si>
  <si>
    <t>Lanterna 1 modulo</t>
  </si>
  <si>
    <t>Lanterna 3 moduli non LED</t>
  </si>
  <si>
    <t>Lanterna 3 moduli LED</t>
  </si>
  <si>
    <t>Colonnine e segnali luminosi</t>
  </si>
  <si>
    <t>Punti semaforici Lotto</t>
  </si>
  <si>
    <t>MB
1 anno</t>
  </si>
  <si>
    <t>MB
2 anno</t>
  </si>
  <si>
    <t>RICAVI DEI SERVIZI AD ALTO CONTENUTO TECNOLOGICO "C"</t>
  </si>
  <si>
    <t>Punti Luce ≤ 1.000</t>
  </si>
  <si>
    <t>1.000 &lt; Punti Luce ≤ 5.000</t>
  </si>
  <si>
    <t>5.000 &lt; Punti Luce ≤ 20.000</t>
  </si>
  <si>
    <t>Punti Luce &gt; 20.000</t>
  </si>
  <si>
    <t>Componente fissa</t>
  </si>
  <si>
    <t>Componente variabile</t>
  </si>
  <si>
    <t>Prezzo unitario “VSC”</t>
  </si>
  <si>
    <t>Unità di misura
(numero)</t>
  </si>
  <si>
    <t>Ricavo servizio annuo</t>
  </si>
  <si>
    <t>5.a</t>
  </si>
  <si>
    <t>5.b</t>
  </si>
  <si>
    <t>Sconti Smart city</t>
  </si>
  <si>
    <t>BIM</t>
  </si>
  <si>
    <t>…</t>
  </si>
  <si>
    <t>COSTI PERSONALE DELLA COMMESSA</t>
  </si>
  <si>
    <t>COSTI ENERGIA COMMESSA</t>
  </si>
  <si>
    <t>Servizio Luce "A" - 6 anni</t>
  </si>
  <si>
    <t>Servizio Luce "A" - 9 anni</t>
  </si>
  <si>
    <t>Servizio Semaforico "B" - 6 anni</t>
  </si>
  <si>
    <t>Servizio Semaforico "B" - 9 anni</t>
  </si>
  <si>
    <t>Prezzo unitario</t>
  </si>
  <si>
    <t>Quantità annua</t>
  </si>
  <si>
    <t>Totale costo energia</t>
  </si>
  <si>
    <t>Costo annuo medio</t>
  </si>
  <si>
    <t>COSTI MATERIALI COMMESSA</t>
  </si>
  <si>
    <t>Totale costo materiali</t>
  </si>
  <si>
    <t>COSTI NOLI COMMESSA</t>
  </si>
  <si>
    <t>Totale ricavi Servizio Luce</t>
  </si>
  <si>
    <t>Totale ricavi Servizio Semaforico</t>
  </si>
  <si>
    <t>Totale ricavi Servizi ad alto contenuto tecnologico</t>
  </si>
  <si>
    <t>COSTI ATTIVITA' E SERVIZI COMMESSA</t>
  </si>
  <si>
    <t>Sopralluoghi</t>
  </si>
  <si>
    <t>Redazione PTE</t>
  </si>
  <si>
    <t>Censimento</t>
  </si>
  <si>
    <t>Unità di misura</t>
  </si>
  <si>
    <t>N</t>
  </si>
  <si>
    <t>COSTI INTERVENTI DI RIQUALIFICAZIONE COMMESSA</t>
  </si>
  <si>
    <t>Totale costo noli</t>
  </si>
  <si>
    <t>Totale costo attività e servizi</t>
  </si>
  <si>
    <t>Totale costo interventi di riqualificazione</t>
  </si>
  <si>
    <t>Totale costi ulteriori</t>
  </si>
  <si>
    <t>TOTALE COSTI DI COMMESSA</t>
  </si>
  <si>
    <t>TOTALE RICAVI DI COMMESSA</t>
  </si>
  <si>
    <t>UTILE DI COMMESSA</t>
  </si>
  <si>
    <t>Fare riferimento alle indicazioni fornite nell'Allegato Giustificativi, Parte A e nella Guida operativa alla compilazione, Parte C</t>
  </si>
  <si>
    <t>Le tabelle possono essere adattate alle carateristiche della specifica offerta e dello specifico scenario proposto dal concorrente</t>
  </si>
  <si>
    <t>Dopo aver personalizzato la/e tabella/e, verificare le operazioni presenti per le varie voci di conto ed i totali sia di sezione che complessivi in ciascun foglio e nel foglio "Conto economico complessivo"</t>
  </si>
  <si>
    <t>Inserimenti eventuali</t>
  </si>
  <si>
    <t>Punti luce - 6 anni
(compresi tra 20%-80%)</t>
  </si>
  <si>
    <t>Punti luce - 9 anni
(compresi tra 20%-80%)</t>
  </si>
  <si>
    <t>Spread</t>
  </si>
  <si>
    <t>Contributo ANAC</t>
  </si>
  <si>
    <t>Costi relativi alla formazione</t>
  </si>
  <si>
    <t>Effort richiesto (ore) per intervento/gg</t>
  </si>
  <si>
    <r>
      <t xml:space="preserve">Per il calcolo del costo medio orario delle figure professionali impiegate, ove possibile, si suggerisce di utilizzare il foglio </t>
    </r>
    <r>
      <rPr>
        <b/>
        <sz val="11"/>
        <color theme="1"/>
        <rFont val="Arial"/>
        <family val="2"/>
      </rPr>
      <t>Dettaglio costi del lavoro</t>
    </r>
  </si>
  <si>
    <r>
      <t xml:space="preserve">Punti semaforici - 6 anni
</t>
    </r>
    <r>
      <rPr>
        <b/>
        <i/>
        <sz val="10"/>
        <color theme="1"/>
        <rFont val="Arial"/>
        <family val="2"/>
      </rPr>
      <t>eventuali</t>
    </r>
  </si>
  <si>
    <r>
      <t xml:space="preserve">Punti semaforici - 9 anni
</t>
    </r>
    <r>
      <rPr>
        <b/>
        <i/>
        <sz val="10"/>
        <color theme="1"/>
        <rFont val="Arial"/>
        <family val="2"/>
      </rPr>
      <t>eventuali</t>
    </r>
  </si>
  <si>
    <r>
      <t xml:space="preserve">Smart city - 6 anni
</t>
    </r>
    <r>
      <rPr>
        <b/>
        <i/>
        <sz val="10"/>
        <color theme="1"/>
        <rFont val="Arial"/>
        <family val="2"/>
      </rPr>
      <t>eventuale</t>
    </r>
  </si>
  <si>
    <r>
      <t xml:space="preserve">Smart city - 9 anni
</t>
    </r>
    <r>
      <rPr>
        <b/>
        <i/>
        <sz val="10"/>
        <color theme="1"/>
        <rFont val="Arial"/>
        <family val="2"/>
      </rPr>
      <t>eventuale</t>
    </r>
  </si>
  <si>
    <r>
      <rPr>
        <b/>
        <i/>
        <sz val="9"/>
        <color theme="1"/>
        <rFont val="Arial"/>
        <family val="2"/>
      </rPr>
      <t>(*)</t>
    </r>
    <r>
      <rPr>
        <i/>
        <sz val="9"/>
        <color theme="1"/>
        <rFont val="Arial"/>
        <family val="2"/>
      </rPr>
      <t xml:space="preserve"> Se ritenuto opportuno, valutare l'opportunità di indicare analiticamente tali costi come costi del personale, fermo restando che tali costi NON afferiscono ai Costi della manodopera; in tal caso, si suggerisce di utilizzare uno schema analogo a quello proposto per i costi del servizio di assistenza e manutenzione. In alternativa, illustrare il metodo di calcolo utilizzato nella colonna Note o nella Dichiarazione</t>
    </r>
  </si>
  <si>
    <r>
      <t>1) Aggiungere colonne alla tabella per ulteriori figure professionali, se necessario.
2) I valori calcolati nelle celle arancione devono essere utilizzati come costi orari medi  delle relative figure professionali nel foglio Conto Economico.
3) Questo foglio è utilizzabile per determinare il costo medio orario sia della manodopera (come definita nell'Allegato 16A) che del personale direttamente impiegato nell'esecuzione dell'appalto ma non rientrante nella manodopera.
4) Le righe della tabella e il numero di ore preimpostato sono basate sulla Tabella Ministeriale del &lt;</t>
    </r>
    <r>
      <rPr>
        <b/>
        <i/>
        <u/>
        <sz val="11"/>
        <color rgb="FF3333FF"/>
        <rFont val="Arial"/>
        <family val="2"/>
      </rPr>
      <t>CCNL Metalmeccanico riportato a titolo di esempio da modificare in caso di indicazione in doc di gara di un CCNL diverso&gt;</t>
    </r>
    <r>
      <rPr>
        <i/>
        <sz val="11"/>
        <color theme="1"/>
        <rFont val="Arial"/>
        <family val="2"/>
      </rPr>
      <t xml:space="preserve"> Possono pertanto essere modificate se del caso, in ragione del CCNL applicato dall'impresa.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</si>
</sst>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 &quot;€&quot;_-;\-* #,##0\ &quot;€&quot;_-;_-* &quot;-&quot;??\ &quot;€&quot;_-;_-@_-"/>
    <numFmt numFmtId="165" formatCode="0.0%"/>
    <numFmt numFmtId="166" formatCode="#,##0_ ;\-#,##0\ "/>
    <numFmt numFmtId="167" formatCode="_-* #,##0_-;\-* #,##0_-;_-* &quot;-&quot;??_-;_-@_-"/>
  </numFmts>
  <fonts count="28" x14ac:knownFonts="1">
    <font>
      <sz val="11"/>
      <color theme="1"/>
      <name val="Calibri"/>
      <family val="2"/>
      <scheme val="minor"/>
    </font>
    <font>
      <sz val="11"/>
      <color theme="1"/>
      <name val="Calibri"/>
      <family val="2"/>
      <scheme val="minor"/>
    </font>
    <font>
      <b/>
      <sz val="11"/>
      <color theme="0"/>
      <name val="Arial"/>
      <family val="2"/>
    </font>
    <font>
      <sz val="11"/>
      <color theme="1"/>
      <name val="Arial"/>
      <family val="2"/>
    </font>
    <font>
      <i/>
      <sz val="11"/>
      <color theme="1"/>
      <name val="Arial"/>
      <family val="2"/>
    </font>
    <font>
      <b/>
      <sz val="11"/>
      <color theme="1"/>
      <name val="Arial"/>
      <family val="2"/>
    </font>
    <font>
      <sz val="9"/>
      <color theme="1"/>
      <name val="Arial"/>
      <family val="2"/>
    </font>
    <font>
      <b/>
      <sz val="11"/>
      <color theme="9"/>
      <name val="Arial"/>
      <family val="2"/>
    </font>
    <font>
      <b/>
      <sz val="10"/>
      <color theme="1"/>
      <name val="Arial"/>
      <family val="2"/>
    </font>
    <font>
      <sz val="10"/>
      <color theme="1"/>
      <name val="Arial"/>
      <family val="2"/>
    </font>
    <font>
      <b/>
      <sz val="12"/>
      <color theme="1"/>
      <name val="Arial"/>
      <family val="2"/>
    </font>
    <font>
      <b/>
      <sz val="10"/>
      <color rgb="FFC00000"/>
      <name val="Arial"/>
      <family val="2"/>
    </font>
    <font>
      <sz val="10"/>
      <color rgb="FFC00000"/>
      <name val="Arial"/>
      <family val="2"/>
    </font>
    <font>
      <sz val="10"/>
      <name val="Arial"/>
      <family val="2"/>
    </font>
    <font>
      <sz val="9"/>
      <color rgb="FFFF0000"/>
      <name val="Arial"/>
      <family val="2"/>
    </font>
    <font>
      <b/>
      <i/>
      <sz val="10"/>
      <color theme="1"/>
      <name val="Arial"/>
      <family val="2"/>
    </font>
    <font>
      <i/>
      <sz val="9"/>
      <color theme="1"/>
      <name val="Arial"/>
      <family val="2"/>
    </font>
    <font>
      <b/>
      <sz val="10"/>
      <color rgb="FFFF0000"/>
      <name val="Arial"/>
      <family val="2"/>
    </font>
    <font>
      <i/>
      <sz val="10"/>
      <name val="Arial"/>
      <family val="2"/>
    </font>
    <font>
      <b/>
      <i/>
      <sz val="10"/>
      <name val="Arial"/>
      <family val="2"/>
    </font>
    <font>
      <b/>
      <sz val="10"/>
      <color theme="0"/>
      <name val="Arial"/>
      <family val="2"/>
    </font>
    <font>
      <b/>
      <i/>
      <sz val="9"/>
      <color rgb="FFFF0000"/>
      <name val="Arial"/>
      <family val="2"/>
    </font>
    <font>
      <b/>
      <i/>
      <sz val="9"/>
      <color theme="1"/>
      <name val="Arial"/>
      <family val="2"/>
    </font>
    <font>
      <b/>
      <i/>
      <u/>
      <sz val="11"/>
      <color rgb="FF3333FF"/>
      <name val="Arial"/>
      <family val="2"/>
    </font>
    <font>
      <sz val="11"/>
      <color rgb="FFFF0000"/>
      <name val="Arial"/>
      <family val="2"/>
    </font>
    <font>
      <b/>
      <sz val="10"/>
      <name val="Arial"/>
      <family val="2"/>
    </font>
    <font>
      <b/>
      <sz val="16"/>
      <color theme="1"/>
      <name val="Arial"/>
      <family val="2"/>
    </font>
    <font>
      <sz val="16"/>
      <color theme="1"/>
      <name val="Arial"/>
      <family val="2"/>
    </font>
  </fonts>
  <fills count="21">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rgb="FFFFCCCC"/>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80">
    <xf numFmtId="0" fontId="0" fillId="0" borderId="0" xfId="0"/>
    <xf numFmtId="0" fontId="2" fillId="11" borderId="1" xfId="0" applyFont="1" applyFill="1" applyBorder="1" applyAlignment="1">
      <alignment horizontal="center"/>
    </xf>
    <xf numFmtId="0" fontId="3" fillId="0" borderId="0" xfId="0" applyFont="1"/>
    <xf numFmtId="0" fontId="3" fillId="11" borderId="1" xfId="0" applyFont="1" applyFill="1" applyBorder="1"/>
    <xf numFmtId="0" fontId="3" fillId="4" borderId="1" xfId="0" applyFont="1" applyFill="1" applyBorder="1"/>
    <xf numFmtId="0" fontId="3" fillId="3" borderId="1" xfId="0" applyFont="1" applyFill="1" applyBorder="1"/>
    <xf numFmtId="0" fontId="3" fillId="2" borderId="1" xfId="0" applyFont="1" applyFill="1" applyBorder="1"/>
    <xf numFmtId="0" fontId="4" fillId="0" borderId="1" xfId="0" applyFont="1" applyBorder="1"/>
    <xf numFmtId="0" fontId="3" fillId="7" borderId="1" xfId="0" applyFont="1" applyFill="1" applyBorder="1" applyAlignment="1">
      <alignment horizontal="center"/>
    </xf>
    <xf numFmtId="0" fontId="3" fillId="6" borderId="1" xfId="0" applyFont="1" applyFill="1" applyBorder="1" applyAlignment="1">
      <alignment horizontal="center"/>
    </xf>
    <xf numFmtId="0" fontId="3" fillId="19" borderId="1" xfId="0" applyFont="1" applyFill="1" applyBorder="1" applyAlignment="1">
      <alignment horizontal="center"/>
    </xf>
    <xf numFmtId="0" fontId="3" fillId="18" borderId="2" xfId="0" applyFont="1" applyFill="1" applyBorder="1" applyAlignment="1">
      <alignment horizontal="center"/>
    </xf>
    <xf numFmtId="0" fontId="3" fillId="18" borderId="3" xfId="0" applyFont="1" applyFill="1" applyBorder="1" applyAlignment="1">
      <alignment horizontal="center"/>
    </xf>
    <xf numFmtId="0" fontId="3" fillId="18" borderId="4" xfId="0" applyFont="1" applyFill="1" applyBorder="1" applyAlignment="1">
      <alignment horizontal="center"/>
    </xf>
    <xf numFmtId="0" fontId="3" fillId="12" borderId="1" xfId="0" applyFont="1" applyFill="1" applyBorder="1" applyAlignment="1">
      <alignment horizontal="center"/>
    </xf>
    <xf numFmtId="0" fontId="3" fillId="8" borderId="1" xfId="0" applyFont="1" applyFill="1" applyBorder="1" applyAlignment="1">
      <alignment horizontal="center"/>
    </xf>
    <xf numFmtId="0" fontId="3" fillId="14" borderId="2" xfId="0" applyFont="1" applyFill="1" applyBorder="1" applyAlignment="1">
      <alignment horizontal="center"/>
    </xf>
    <xf numFmtId="0" fontId="3" fillId="14" borderId="3" xfId="0" applyFont="1" applyFill="1" applyBorder="1" applyAlignment="1">
      <alignment horizontal="center"/>
    </xf>
    <xf numFmtId="0" fontId="3" fillId="14" borderId="4" xfId="0" applyFont="1" applyFill="1" applyBorder="1" applyAlignment="1">
      <alignment horizontal="center"/>
    </xf>
    <xf numFmtId="0" fontId="2" fillId="11" borderId="8" xfId="0" applyFont="1" applyFill="1" applyBorder="1" applyAlignment="1">
      <alignment horizont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6" fillId="0" borderId="0" xfId="0" applyFont="1" applyAlignment="1">
      <alignment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9" fontId="7" fillId="6"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textRotation="90" wrapText="1"/>
    </xf>
    <xf numFmtId="0" fontId="8" fillId="18" borderId="1" xfId="0" applyFont="1" applyFill="1" applyBorder="1" applyAlignment="1">
      <alignment horizontal="center" vertical="center" textRotation="90" wrapText="1"/>
    </xf>
    <xf numFmtId="0" fontId="9" fillId="2" borderId="1" xfId="0" applyFont="1" applyFill="1" applyBorder="1" applyAlignment="1">
      <alignment vertical="center" wrapText="1"/>
    </xf>
    <xf numFmtId="166" fontId="10" fillId="0" borderId="1" xfId="1" applyNumberFormat="1" applyFont="1" applyFill="1" applyBorder="1" applyAlignment="1">
      <alignment horizontal="center" vertical="center" wrapText="1"/>
    </xf>
    <xf numFmtId="166" fontId="9" fillId="7" borderId="1" xfId="1" applyNumberFormat="1" applyFont="1" applyFill="1" applyBorder="1" applyAlignment="1">
      <alignment horizontal="center" vertical="center" wrapText="1"/>
    </xf>
    <xf numFmtId="166" fontId="9" fillId="16" borderId="1" xfId="1" applyNumberFormat="1" applyFont="1" applyFill="1" applyBorder="1" applyAlignment="1">
      <alignment horizontal="center" vertical="center" wrapText="1"/>
    </xf>
    <xf numFmtId="44" fontId="9" fillId="16" borderId="1" xfId="1" applyFont="1" applyFill="1" applyBorder="1" applyAlignment="1">
      <alignment horizontal="center" vertical="center" wrapText="1"/>
    </xf>
    <xf numFmtId="44" fontId="9" fillId="18" borderId="1" xfId="1" applyFont="1" applyFill="1" applyBorder="1" applyAlignment="1">
      <alignment horizontal="center" vertical="center" wrapText="1"/>
    </xf>
    <xf numFmtId="167" fontId="9" fillId="16" borderId="1" xfId="3" applyNumberFormat="1" applyFont="1" applyFill="1" applyBorder="1" applyAlignment="1">
      <alignment vertical="center" wrapText="1"/>
    </xf>
    <xf numFmtId="43" fontId="7" fillId="6" borderId="1" xfId="3" applyFont="1" applyFill="1" applyBorder="1" applyAlignment="1">
      <alignment horizontal="center" vertical="center" wrapText="1"/>
    </xf>
    <xf numFmtId="0" fontId="6" fillId="7" borderId="0" xfId="0" applyFont="1" applyFill="1" applyAlignment="1">
      <alignment horizontal="center" vertical="center" wrapText="1"/>
    </xf>
    <xf numFmtId="44" fontId="9" fillId="16" borderId="1" xfId="1" applyFont="1" applyFill="1" applyBorder="1" applyAlignment="1">
      <alignment vertical="center" wrapText="1"/>
    </xf>
    <xf numFmtId="0" fontId="9" fillId="0" borderId="1" xfId="0" applyFont="1" applyBorder="1" applyAlignment="1">
      <alignment horizontal="left" vertical="center" wrapText="1"/>
    </xf>
    <xf numFmtId="9" fontId="9" fillId="0" borderId="1" xfId="2" applyFont="1" applyBorder="1" applyAlignment="1">
      <alignment horizontal="center" vertical="center" wrapText="1"/>
    </xf>
    <xf numFmtId="9" fontId="9" fillId="7" borderId="1" xfId="2" applyFont="1" applyFill="1" applyBorder="1" applyAlignment="1">
      <alignment horizontal="center" vertical="center" wrapText="1"/>
    </xf>
    <xf numFmtId="9" fontId="9" fillId="16" borderId="1" xfId="2" applyFont="1" applyFill="1" applyBorder="1" applyAlignment="1">
      <alignment horizontal="center" vertical="center" wrapText="1"/>
    </xf>
    <xf numFmtId="9" fontId="9" fillId="18" borderId="1" xfId="2" applyFont="1" applyFill="1" applyBorder="1" applyAlignment="1">
      <alignment horizontal="center" vertical="center" wrapText="1"/>
    </xf>
    <xf numFmtId="167" fontId="9" fillId="7" borderId="1" xfId="3" applyNumberFormat="1" applyFont="1" applyFill="1" applyBorder="1" applyAlignment="1">
      <alignment horizontal="center" vertical="center" wrapText="1"/>
    </xf>
    <xf numFmtId="166" fontId="11" fillId="16" borderId="1" xfId="1" applyNumberFormat="1" applyFont="1" applyFill="1" applyBorder="1" applyAlignment="1">
      <alignment horizontal="center" vertical="center" wrapText="1"/>
    </xf>
    <xf numFmtId="167" fontId="9" fillId="7" borderId="1" xfId="1" applyNumberFormat="1" applyFont="1" applyFill="1" applyBorder="1" applyAlignment="1">
      <alignment horizontal="center" vertical="center" wrapText="1"/>
    </xf>
    <xf numFmtId="9" fontId="9" fillId="6" borderId="1" xfId="2" applyFont="1" applyFill="1" applyBorder="1" applyAlignment="1">
      <alignment horizontal="center" vertical="center" wrapText="1"/>
    </xf>
    <xf numFmtId="167" fontId="9" fillId="16" borderId="1" xfId="3"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66" fontId="9" fillId="6" borderId="1" xfId="1" applyNumberFormat="1" applyFont="1" applyFill="1" applyBorder="1" applyAlignment="1">
      <alignment horizontal="center" vertical="center" wrapText="1"/>
    </xf>
    <xf numFmtId="43" fontId="9" fillId="0" borderId="1" xfId="3" applyFont="1" applyFill="1" applyBorder="1" applyAlignment="1">
      <alignment horizontal="center" vertical="center" wrapText="1"/>
    </xf>
    <xf numFmtId="43" fontId="9" fillId="18" borderId="1" xfId="3" applyFont="1" applyFill="1" applyBorder="1" applyAlignment="1">
      <alignment horizontal="center" vertical="center" wrapText="1"/>
    </xf>
    <xf numFmtId="167" fontId="9" fillId="19" borderId="1" xfId="3" applyNumberFormat="1" applyFont="1" applyFill="1" applyBorder="1" applyAlignment="1">
      <alignment horizontal="center" vertical="center" wrapText="1"/>
    </xf>
    <xf numFmtId="167" fontId="9" fillId="19" borderId="1" xfId="3" applyNumberFormat="1" applyFont="1" applyFill="1" applyBorder="1" applyAlignment="1">
      <alignment vertical="center" wrapText="1"/>
    </xf>
    <xf numFmtId="167" fontId="9" fillId="0" borderId="1" xfId="3" applyNumberFormat="1" applyFont="1" applyFill="1" applyBorder="1" applyAlignment="1">
      <alignment vertical="center" wrapText="1"/>
    </xf>
    <xf numFmtId="167" fontId="9" fillId="0" borderId="1" xfId="3" applyNumberFormat="1" applyFont="1" applyFill="1" applyBorder="1" applyAlignment="1">
      <alignment horizontal="center" vertical="center" wrapText="1"/>
    </xf>
    <xf numFmtId="167" fontId="9" fillId="18" borderId="1" xfId="3" applyNumberFormat="1" applyFont="1" applyFill="1" applyBorder="1" applyAlignment="1">
      <alignment horizontal="center" vertical="center" wrapText="1"/>
    </xf>
    <xf numFmtId="166" fontId="11" fillId="17" borderId="1" xfId="1" applyNumberFormat="1" applyFont="1" applyFill="1" applyBorder="1" applyAlignment="1">
      <alignment horizontal="center" vertical="center" wrapText="1"/>
    </xf>
    <xf numFmtId="9" fontId="12" fillId="16" borderId="1" xfId="2" applyFont="1" applyFill="1" applyBorder="1" applyAlignment="1">
      <alignment horizontal="center" vertical="center" wrapText="1"/>
    </xf>
    <xf numFmtId="9" fontId="9" fillId="0" borderId="1" xfId="2" applyFont="1" applyFill="1" applyBorder="1" applyAlignment="1">
      <alignment horizontal="center" vertical="center" wrapText="1"/>
    </xf>
    <xf numFmtId="166" fontId="11" fillId="7" borderId="1" xfId="1" applyNumberFormat="1" applyFont="1" applyFill="1" applyBorder="1" applyAlignment="1">
      <alignment horizontal="center" vertical="center" wrapText="1"/>
    </xf>
    <xf numFmtId="167" fontId="6" fillId="7" borderId="1" xfId="3" applyNumberFormat="1" applyFont="1" applyFill="1" applyBorder="1" applyAlignment="1">
      <alignment horizontal="center" vertical="center" wrapText="1"/>
    </xf>
    <xf numFmtId="167" fontId="9" fillId="7" borderId="1" xfId="3" applyNumberFormat="1" applyFont="1" applyFill="1" applyBorder="1" applyAlignment="1">
      <alignment vertical="center" wrapText="1"/>
    </xf>
    <xf numFmtId="166" fontId="13" fillId="7" borderId="1" xfId="1" applyNumberFormat="1" applyFont="1" applyFill="1" applyBorder="1" applyAlignment="1">
      <alignment horizontal="center" vertical="center" wrapText="1"/>
    </xf>
    <xf numFmtId="166" fontId="13" fillId="6" borderId="1" xfId="1" applyNumberFormat="1" applyFont="1" applyFill="1" applyBorder="1" applyAlignment="1">
      <alignment horizontal="center" vertical="center" wrapText="1"/>
    </xf>
    <xf numFmtId="9" fontId="13" fillId="6" borderId="1" xfId="2" applyFont="1" applyFill="1" applyBorder="1" applyAlignment="1">
      <alignment horizontal="center" vertical="center" wrapText="1"/>
    </xf>
    <xf numFmtId="166" fontId="9" fillId="0" borderId="1" xfId="1" applyNumberFormat="1" applyFont="1" applyFill="1" applyBorder="1" applyAlignment="1">
      <alignment horizontal="center" vertical="center" wrapText="1"/>
    </xf>
    <xf numFmtId="0" fontId="9" fillId="7" borderId="1" xfId="0" applyFont="1" applyFill="1" applyBorder="1" applyAlignment="1">
      <alignment horizontal="left" vertical="center" wrapText="1"/>
    </xf>
    <xf numFmtId="44" fontId="9" fillId="0" borderId="1" xfId="1" applyFont="1" applyFill="1" applyBorder="1" applyAlignment="1">
      <alignment horizontal="center" vertical="center" wrapText="1"/>
    </xf>
    <xf numFmtId="167" fontId="6" fillId="7" borderId="1" xfId="3" applyNumberFormat="1" applyFont="1" applyFill="1" applyBorder="1" applyAlignment="1">
      <alignment vertical="center" wrapText="1"/>
    </xf>
    <xf numFmtId="0" fontId="6" fillId="7" borderId="1" xfId="0" applyFont="1" applyFill="1" applyBorder="1" applyAlignment="1">
      <alignment vertical="center" wrapText="1"/>
    </xf>
    <xf numFmtId="0" fontId="6" fillId="7" borderId="1" xfId="0" applyFont="1" applyFill="1" applyBorder="1" applyAlignment="1">
      <alignment horizontal="center" vertical="center" wrapText="1"/>
    </xf>
    <xf numFmtId="0" fontId="8" fillId="12" borderId="1" xfId="0" applyFont="1" applyFill="1" applyBorder="1" applyAlignment="1">
      <alignment vertical="center" wrapText="1"/>
    </xf>
    <xf numFmtId="0" fontId="8" fillId="12" borderId="1" xfId="0" applyFont="1" applyFill="1" applyBorder="1" applyAlignment="1">
      <alignment horizontal="center" vertical="center" wrapText="1"/>
    </xf>
    <xf numFmtId="164" fontId="8" fillId="12" borderId="1" xfId="1" applyNumberFormat="1" applyFont="1" applyFill="1" applyBorder="1" applyAlignment="1">
      <alignment vertical="center" wrapText="1"/>
    </xf>
    <xf numFmtId="164" fontId="8" fillId="12" borderId="1" xfId="0" applyNumberFormat="1" applyFont="1" applyFill="1" applyBorder="1" applyAlignment="1">
      <alignment horizontal="center" vertical="center" wrapText="1"/>
    </xf>
    <xf numFmtId="0" fontId="6" fillId="0" borderId="0" xfId="0" applyFont="1" applyAlignment="1">
      <alignment horizontal="center" vertical="center" wrapText="1"/>
    </xf>
    <xf numFmtId="0" fontId="14" fillId="0" borderId="0" xfId="0" applyFont="1" applyAlignment="1">
      <alignment horizontal="center" vertical="center" wrapText="1"/>
    </xf>
    <xf numFmtId="0" fontId="8" fillId="2" borderId="1" xfId="0" applyFont="1" applyFill="1" applyBorder="1" applyAlignment="1">
      <alignment vertical="center" wrapText="1"/>
    </xf>
    <xf numFmtId="0" fontId="6" fillId="6" borderId="0" xfId="0" applyFont="1" applyFill="1" applyAlignment="1">
      <alignment vertical="center" wrapText="1"/>
    </xf>
    <xf numFmtId="0" fontId="2" fillId="4" borderId="3" xfId="0" applyFont="1" applyFill="1" applyBorder="1" applyAlignment="1">
      <alignment vertical="center" wrapText="1"/>
    </xf>
    <xf numFmtId="0" fontId="2" fillId="4" borderId="4" xfId="0" applyFont="1" applyFill="1" applyBorder="1" applyAlignment="1">
      <alignment vertical="center" wrapText="1"/>
    </xf>
    <xf numFmtId="0" fontId="8" fillId="7" borderId="1" xfId="0" applyFont="1" applyFill="1" applyBorder="1" applyAlignment="1">
      <alignment horizontal="center" vertical="center" wrapText="1"/>
    </xf>
    <xf numFmtId="166" fontId="10" fillId="6" borderId="1" xfId="1" applyNumberFormat="1" applyFont="1" applyFill="1" applyBorder="1" applyAlignment="1">
      <alignment horizontal="center" vertical="center" wrapText="1"/>
    </xf>
    <xf numFmtId="0" fontId="9" fillId="7"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5" fillId="2" borderId="1" xfId="0" applyFont="1" applyFill="1" applyBorder="1" applyAlignment="1">
      <alignment vertical="center" wrapText="1"/>
    </xf>
    <xf numFmtId="0" fontId="5" fillId="12" borderId="1" xfId="0" applyFont="1" applyFill="1" applyBorder="1" applyAlignment="1">
      <alignment vertical="center" wrapText="1"/>
    </xf>
    <xf numFmtId="164" fontId="8" fillId="7" borderId="1" xfId="0" applyNumberFormat="1" applyFont="1" applyFill="1" applyBorder="1" applyAlignment="1">
      <alignment horizontal="center" vertical="center" wrapText="1"/>
    </xf>
    <xf numFmtId="10" fontId="6" fillId="7" borderId="1" xfId="2"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16" fillId="0" borderId="7" xfId="0" applyFont="1" applyBorder="1" applyAlignment="1">
      <alignment horizontal="left" vertical="center" wrapText="1"/>
    </xf>
    <xf numFmtId="0" fontId="16" fillId="0" borderId="0" xfId="0" applyFont="1" applyAlignment="1">
      <alignment horizontal="left" vertical="center" wrapText="1"/>
    </xf>
    <xf numFmtId="0" fontId="9" fillId="2" borderId="1" xfId="0" applyFont="1" applyFill="1" applyBorder="1" applyAlignment="1">
      <alignment horizontal="left" vertical="center" wrapText="1"/>
    </xf>
    <xf numFmtId="0" fontId="17" fillId="6"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vertical="center" wrapText="1"/>
    </xf>
    <xf numFmtId="44" fontId="9" fillId="5" borderId="1" xfId="0" applyNumberFormat="1" applyFont="1" applyFill="1" applyBorder="1" applyAlignment="1">
      <alignment horizontal="center" vertical="center" wrapText="1"/>
    </xf>
    <xf numFmtId="0" fontId="9" fillId="5" borderId="1" xfId="2" applyNumberFormat="1" applyFont="1" applyFill="1" applyBorder="1" applyAlignment="1">
      <alignment horizontal="center" vertical="center" wrapText="1"/>
    </xf>
    <xf numFmtId="0" fontId="9" fillId="0" borderId="1" xfId="0" applyFont="1" applyBorder="1" applyAlignment="1">
      <alignment vertical="center" wrapText="1"/>
    </xf>
    <xf numFmtId="0" fontId="16" fillId="0" borderId="7" xfId="0" applyFont="1" applyBorder="1" applyAlignment="1">
      <alignment vertical="center" wrapText="1"/>
    </xf>
    <xf numFmtId="0" fontId="16" fillId="0" borderId="0" xfId="0" applyFont="1" applyAlignment="1">
      <alignment vertical="center" wrapText="1"/>
    </xf>
    <xf numFmtId="0" fontId="8" fillId="9" borderId="1" xfId="0" applyFont="1" applyFill="1" applyBorder="1" applyAlignment="1">
      <alignment horizontal="left" vertical="center" wrapText="1"/>
    </xf>
    <xf numFmtId="0" fontId="8" fillId="9" borderId="1" xfId="0" applyFont="1" applyFill="1" applyBorder="1" applyAlignment="1">
      <alignment horizontal="center" vertical="center" wrapText="1"/>
    </xf>
    <xf numFmtId="0" fontId="8" fillId="9" borderId="1" xfId="0" applyFont="1" applyFill="1" applyBorder="1" applyAlignment="1">
      <alignment vertical="center" wrapText="1"/>
    </xf>
    <xf numFmtId="0" fontId="19" fillId="9" borderId="1" xfId="0" applyFont="1" applyFill="1" applyBorder="1" applyAlignment="1">
      <alignment vertical="center" wrapText="1"/>
    </xf>
    <xf numFmtId="44" fontId="8" fillId="9" borderId="1" xfId="1" applyFont="1" applyFill="1" applyBorder="1" applyAlignment="1">
      <alignment vertical="center" wrapText="1"/>
    </xf>
    <xf numFmtId="44" fontId="8" fillId="14" borderId="1" xfId="0" applyNumberFormat="1" applyFont="1" applyFill="1" applyBorder="1" applyAlignment="1">
      <alignment horizontal="center" vertical="center" wrapText="1"/>
    </xf>
    <xf numFmtId="9" fontId="8" fillId="14" borderId="1" xfId="2" applyFont="1" applyFill="1" applyBorder="1" applyAlignment="1">
      <alignment horizontal="center" vertical="center" wrapText="1"/>
    </xf>
    <xf numFmtId="0" fontId="8" fillId="2" borderId="2" xfId="0" applyFont="1" applyFill="1" applyBorder="1" applyAlignment="1">
      <alignment horizontal="center" vertical="center" wrapText="1"/>
    </xf>
    <xf numFmtId="44" fontId="9" fillId="0" borderId="1" xfId="1" applyFont="1" applyFill="1" applyBorder="1" applyAlignment="1">
      <alignment vertical="center" wrapText="1"/>
    </xf>
    <xf numFmtId="44" fontId="9" fillId="7" borderId="1" xfId="1" applyFont="1" applyFill="1" applyBorder="1" applyAlignment="1">
      <alignment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165" fontId="9" fillId="5" borderId="1" xfId="2" applyNumberFormat="1" applyFont="1" applyFill="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44" fontId="20" fillId="8" borderId="1" xfId="0" applyNumberFormat="1" applyFont="1" applyFill="1" applyBorder="1" applyAlignment="1">
      <alignment vertical="center" wrapText="1"/>
    </xf>
    <xf numFmtId="165" fontId="8" fillId="9" borderId="1" xfId="2" applyNumberFormat="1" applyFont="1" applyFill="1" applyBorder="1" applyAlignment="1">
      <alignment horizontal="center" vertical="center" wrapText="1"/>
    </xf>
    <xf numFmtId="0" fontId="9" fillId="9" borderId="2" xfId="0" applyFont="1" applyFill="1" applyBorder="1" applyAlignment="1">
      <alignment horizontal="center" vertical="center" wrapText="1"/>
    </xf>
    <xf numFmtId="0" fontId="9" fillId="9" borderId="3" xfId="0" applyFont="1" applyFill="1" applyBorder="1" applyAlignment="1">
      <alignment horizontal="center" vertical="center" wrapText="1"/>
    </xf>
    <xf numFmtId="0" fontId="9" fillId="9" borderId="4" xfId="0" applyFont="1" applyFill="1" applyBorder="1" applyAlignment="1">
      <alignment horizontal="center" vertical="center" wrapText="1"/>
    </xf>
    <xf numFmtId="0" fontId="21" fillId="0" borderId="7" xfId="0" applyFont="1" applyBorder="1" applyAlignment="1">
      <alignment horizontal="center" vertical="center" wrapText="1"/>
    </xf>
    <xf numFmtId="0" fontId="21" fillId="0" borderId="0" xfId="0" applyFont="1" applyAlignment="1">
      <alignment horizontal="center" vertical="center" wrapText="1"/>
    </xf>
    <xf numFmtId="0" fontId="16" fillId="7" borderId="7" xfId="0" applyFont="1" applyFill="1" applyBorder="1" applyAlignment="1">
      <alignment horizontal="left" vertical="center" wrapText="1"/>
    </xf>
    <xf numFmtId="0" fontId="16" fillId="7" borderId="0" xfId="0" applyFont="1" applyFill="1" applyAlignment="1">
      <alignment horizontal="left" vertical="center" wrapText="1"/>
    </xf>
    <xf numFmtId="0" fontId="5" fillId="8" borderId="1" xfId="0" applyFont="1" applyFill="1" applyBorder="1" applyAlignment="1">
      <alignment horizontal="center" vertical="center" wrapText="1"/>
    </xf>
    <xf numFmtId="164" fontId="5" fillId="5" borderId="1" xfId="0" applyNumberFormat="1" applyFont="1" applyFill="1" applyBorder="1" applyAlignment="1">
      <alignment vertical="center" wrapText="1"/>
    </xf>
    <xf numFmtId="10" fontId="5" fillId="5" borderId="1" xfId="2" applyNumberFormat="1" applyFont="1" applyFill="1" applyBorder="1" applyAlignment="1">
      <alignment vertical="center" wrapText="1"/>
    </xf>
    <xf numFmtId="0" fontId="3" fillId="0" borderId="0" xfId="0" applyFont="1" applyAlignment="1">
      <alignment vertical="center" wrapText="1"/>
    </xf>
    <xf numFmtId="0" fontId="3" fillId="0" borderId="0" xfId="0" applyFont="1" applyAlignment="1">
      <alignment horizontal="center" vertical="center" wrapText="1"/>
    </xf>
    <xf numFmtId="10" fontId="3" fillId="0" borderId="0" xfId="2" applyNumberFormat="1" applyFont="1" applyAlignment="1">
      <alignment vertical="center" wrapText="1"/>
    </xf>
    <xf numFmtId="0" fontId="5" fillId="14" borderId="1" xfId="0" applyFont="1" applyFill="1" applyBorder="1" applyAlignment="1">
      <alignment horizontal="center" vertical="center" wrapText="1"/>
    </xf>
    <xf numFmtId="10" fontId="6" fillId="0" borderId="0" xfId="2" applyNumberFormat="1" applyFont="1" applyAlignment="1">
      <alignment vertical="center" wrapText="1"/>
    </xf>
    <xf numFmtId="0" fontId="20" fillId="4" borderId="0" xfId="0" applyFont="1" applyFill="1" applyAlignment="1">
      <alignment horizontal="center"/>
    </xf>
    <xf numFmtId="0" fontId="9" fillId="0" borderId="0" xfId="0" applyFont="1"/>
    <xf numFmtId="0" fontId="4" fillId="7" borderId="0" xfId="0" applyFont="1" applyFill="1" applyAlignment="1">
      <alignment horizontal="left" vertical="center" wrapText="1"/>
    </xf>
    <xf numFmtId="0" fontId="8" fillId="3" borderId="1" xfId="0" applyFont="1" applyFill="1" applyBorder="1" applyAlignment="1">
      <alignment horizontal="left" vertical="center" wrapText="1"/>
    </xf>
    <xf numFmtId="0" fontId="8" fillId="0" borderId="1" xfId="0" applyFont="1" applyBorder="1" applyAlignment="1">
      <alignment horizontal="center"/>
    </xf>
    <xf numFmtId="0" fontId="9" fillId="0" borderId="1" xfId="0" applyFont="1" applyBorder="1" applyAlignment="1">
      <alignment horizontal="center"/>
    </xf>
    <xf numFmtId="0" fontId="8" fillId="10" borderId="1" xfId="0" applyFont="1" applyFill="1" applyBorder="1" applyAlignment="1">
      <alignment horizontal="left" vertical="center" wrapText="1"/>
    </xf>
    <xf numFmtId="0" fontId="9" fillId="10" borderId="1" xfId="0" applyFont="1" applyFill="1" applyBorder="1"/>
    <xf numFmtId="0" fontId="8" fillId="3" borderId="1" xfId="0" applyFont="1" applyFill="1" applyBorder="1" applyAlignment="1">
      <alignment horizontal="center" vertical="center" wrapText="1"/>
    </xf>
    <xf numFmtId="0" fontId="24" fillId="0" borderId="0" xfId="0" applyFont="1" applyAlignment="1">
      <alignment wrapText="1"/>
    </xf>
    <xf numFmtId="44" fontId="9" fillId="0" borderId="1" xfId="1" applyFont="1" applyBorder="1"/>
    <xf numFmtId="0" fontId="8" fillId="2" borderId="1" xfId="0" applyFont="1" applyFill="1" applyBorder="1" applyAlignment="1">
      <alignment horizontal="left" vertical="center" wrapText="1"/>
    </xf>
    <xf numFmtId="44" fontId="9" fillId="5" borderId="1" xfId="1" applyFont="1" applyFill="1" applyBorder="1"/>
    <xf numFmtId="0" fontId="9" fillId="15" borderId="1" xfId="0" applyFont="1" applyFill="1" applyBorder="1" applyAlignment="1">
      <alignment horizontal="left" vertical="center" wrapText="1"/>
    </xf>
    <xf numFmtId="44" fontId="8" fillId="14" borderId="1" xfId="1" applyFont="1" applyFill="1" applyBorder="1"/>
    <xf numFmtId="0" fontId="25" fillId="9" borderId="1" xfId="0" applyFont="1" applyFill="1" applyBorder="1"/>
    <xf numFmtId="0" fontId="20" fillId="4" borderId="6" xfId="0" applyFont="1" applyFill="1" applyBorder="1" applyAlignment="1">
      <alignment horizontal="center"/>
    </xf>
    <xf numFmtId="0" fontId="9" fillId="0" borderId="1" xfId="0" applyFont="1" applyBorder="1"/>
    <xf numFmtId="0" fontId="9" fillId="2" borderId="1" xfId="0" applyFont="1" applyFill="1" applyBorder="1" applyAlignment="1">
      <alignment horizontal="left" vertical="center" wrapText="1" indent="2"/>
    </xf>
    <xf numFmtId="0" fontId="9" fillId="5" borderId="1" xfId="0" applyFont="1" applyFill="1" applyBorder="1"/>
    <xf numFmtId="0" fontId="8" fillId="13" borderId="1" xfId="0" applyFont="1" applyFill="1" applyBorder="1" applyAlignment="1">
      <alignment horizontal="left" vertical="center" wrapText="1"/>
    </xf>
    <xf numFmtId="0" fontId="5" fillId="2" borderId="9" xfId="0" applyFont="1" applyFill="1" applyBorder="1" applyAlignment="1">
      <alignment vertical="center" wrapText="1"/>
    </xf>
    <xf numFmtId="0" fontId="5" fillId="8" borderId="10" xfId="0" applyFont="1" applyFill="1" applyBorder="1" applyAlignment="1">
      <alignment horizontal="center" vertical="center" wrapText="1"/>
    </xf>
    <xf numFmtId="164" fontId="5" fillId="5" borderId="10" xfId="0" applyNumberFormat="1" applyFont="1" applyFill="1" applyBorder="1" applyAlignment="1">
      <alignment vertical="center" wrapText="1"/>
    </xf>
    <xf numFmtId="10" fontId="5" fillId="5" borderId="11" xfId="2" applyNumberFormat="1" applyFont="1" applyFill="1" applyBorder="1" applyAlignment="1">
      <alignment vertical="center" wrapText="1"/>
    </xf>
    <xf numFmtId="0" fontId="5" fillId="12" borderId="10" xfId="0" applyFont="1" applyFill="1" applyBorder="1" applyAlignment="1">
      <alignment vertical="center" wrapText="1"/>
    </xf>
    <xf numFmtId="164" fontId="8" fillId="7" borderId="10" xfId="0" applyNumberFormat="1" applyFont="1" applyFill="1" applyBorder="1" applyAlignment="1">
      <alignment horizontal="center" vertical="center" wrapText="1"/>
    </xf>
    <xf numFmtId="10" fontId="6" fillId="7" borderId="11" xfId="2" applyNumberFormat="1" applyFont="1" applyFill="1" applyBorder="1" applyAlignment="1">
      <alignment horizontal="center" vertical="center" wrapText="1"/>
    </xf>
    <xf numFmtId="0" fontId="26" fillId="2" borderId="9" xfId="0" applyFont="1" applyFill="1" applyBorder="1" applyAlignment="1">
      <alignment vertical="center" wrapText="1"/>
    </xf>
    <xf numFmtId="0" fontId="27" fillId="20" borderId="10" xfId="0" applyFont="1" applyFill="1" applyBorder="1" applyAlignment="1">
      <alignment vertical="center"/>
    </xf>
    <xf numFmtId="164" fontId="27" fillId="7" borderId="10" xfId="0" applyNumberFormat="1" applyFont="1" applyFill="1" applyBorder="1" applyAlignment="1">
      <alignment vertical="center"/>
    </xf>
    <xf numFmtId="164" fontId="27" fillId="7" borderId="11" xfId="0" applyNumberFormat="1" applyFont="1" applyFill="1" applyBorder="1" applyAlignment="1">
      <alignment vertical="center"/>
    </xf>
    <xf numFmtId="0" fontId="27" fillId="0" borderId="0" xfId="0" applyFont="1" applyAlignment="1">
      <alignment vertical="center"/>
    </xf>
  </cellXfs>
  <cellStyles count="4">
    <cellStyle name="Migliaia" xfId="3" builtinId="3"/>
    <cellStyle name="Normale" xfId="0" builtinId="0"/>
    <cellStyle name="Percentuale" xfId="2" builtinId="5"/>
    <cellStyle name="Valuta" xfId="1" builtinId="4"/>
  </cellStyles>
  <dxfs count="0"/>
  <tableStyles count="0" defaultTableStyle="TableStyleMedium2" defaultPivotStyle="PivotStyleLight16"/>
  <colors>
    <mruColors>
      <color rgb="FFFFFF99"/>
      <color rgb="FFFFCC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8"/>
  <sheetViews>
    <sheetView zoomScale="130" zoomScaleNormal="130" workbookViewId="0">
      <selection sqref="A1:XFD1048576"/>
    </sheetView>
  </sheetViews>
  <sheetFormatPr defaultRowHeight="14.25" x14ac:dyDescent="0.2"/>
  <cols>
    <col min="1" max="5" width="5.140625" style="2" customWidth="1"/>
    <col min="6" max="6" width="106.140625" style="2" customWidth="1"/>
    <col min="7" max="16384" width="9.140625" style="2"/>
  </cols>
  <sheetData>
    <row r="2" spans="2:6" ht="15" x14ac:dyDescent="0.25">
      <c r="B2" s="1" t="s">
        <v>52</v>
      </c>
      <c r="C2" s="1"/>
      <c r="D2" s="1"/>
      <c r="E2" s="1"/>
      <c r="F2" s="1"/>
    </row>
    <row r="3" spans="2:6" x14ac:dyDescent="0.2">
      <c r="B3" s="3"/>
      <c r="C3" s="4"/>
      <c r="D3" s="5"/>
      <c r="E3" s="6"/>
      <c r="F3" s="7" t="s">
        <v>15</v>
      </c>
    </row>
    <row r="4" spans="2:6" x14ac:dyDescent="0.2">
      <c r="B4" s="8"/>
      <c r="C4" s="8"/>
      <c r="D4" s="8"/>
      <c r="E4" s="8"/>
      <c r="F4" s="7" t="s">
        <v>39</v>
      </c>
    </row>
    <row r="5" spans="2:6" x14ac:dyDescent="0.2">
      <c r="B5" s="9"/>
      <c r="C5" s="9"/>
      <c r="D5" s="9"/>
      <c r="E5" s="9"/>
      <c r="F5" s="7" t="s">
        <v>13</v>
      </c>
    </row>
    <row r="6" spans="2:6" x14ac:dyDescent="0.2">
      <c r="B6" s="10"/>
      <c r="C6" s="10"/>
      <c r="D6" s="10"/>
      <c r="E6" s="10"/>
      <c r="F6" s="7" t="s">
        <v>14</v>
      </c>
    </row>
    <row r="7" spans="2:6" x14ac:dyDescent="0.2">
      <c r="B7" s="11"/>
      <c r="C7" s="12"/>
      <c r="D7" s="12"/>
      <c r="E7" s="13"/>
      <c r="F7" s="7" t="s">
        <v>175</v>
      </c>
    </row>
    <row r="8" spans="2:6" x14ac:dyDescent="0.2">
      <c r="B8" s="14"/>
      <c r="C8" s="14"/>
      <c r="D8" s="14"/>
      <c r="E8" s="14"/>
      <c r="F8" s="7" t="s">
        <v>40</v>
      </c>
    </row>
    <row r="9" spans="2:6" x14ac:dyDescent="0.2">
      <c r="B9" s="15"/>
      <c r="C9" s="15"/>
      <c r="D9" s="15"/>
      <c r="E9" s="15"/>
      <c r="F9" s="7" t="s">
        <v>41</v>
      </c>
    </row>
    <row r="10" spans="2:6" x14ac:dyDescent="0.2">
      <c r="B10" s="16"/>
      <c r="C10" s="17"/>
      <c r="D10" s="17"/>
      <c r="E10" s="18"/>
      <c r="F10" s="7" t="s">
        <v>42</v>
      </c>
    </row>
    <row r="12" spans="2:6" ht="15" x14ac:dyDescent="0.25">
      <c r="B12" s="19" t="s">
        <v>51</v>
      </c>
      <c r="C12" s="19"/>
      <c r="D12" s="19"/>
      <c r="E12" s="19"/>
      <c r="F12" s="19"/>
    </row>
    <row r="13" spans="2:6" ht="33" customHeight="1" x14ac:dyDescent="0.2">
      <c r="B13" s="20" t="s">
        <v>172</v>
      </c>
      <c r="C13" s="21"/>
      <c r="D13" s="21"/>
      <c r="E13" s="21"/>
      <c r="F13" s="22"/>
    </row>
    <row r="14" spans="2:6" ht="33" customHeight="1" x14ac:dyDescent="0.2">
      <c r="B14" s="23" t="s">
        <v>173</v>
      </c>
      <c r="C14" s="24"/>
      <c r="D14" s="24"/>
      <c r="E14" s="24"/>
      <c r="F14" s="25"/>
    </row>
    <row r="15" spans="2:6" ht="33" customHeight="1" x14ac:dyDescent="0.2">
      <c r="B15" s="23" t="s">
        <v>174</v>
      </c>
      <c r="C15" s="24"/>
      <c r="D15" s="24"/>
      <c r="E15" s="24"/>
      <c r="F15" s="25"/>
    </row>
    <row r="16" spans="2:6" ht="33" customHeight="1" x14ac:dyDescent="0.2">
      <c r="B16" s="23" t="s">
        <v>182</v>
      </c>
      <c r="C16" s="24"/>
      <c r="D16" s="24"/>
      <c r="E16" s="24"/>
      <c r="F16" s="25"/>
    </row>
    <row r="17" spans="2:6" ht="33" customHeight="1" x14ac:dyDescent="0.2">
      <c r="B17" s="23" t="s">
        <v>87</v>
      </c>
      <c r="C17" s="24"/>
      <c r="D17" s="24"/>
      <c r="E17" s="24"/>
      <c r="F17" s="25"/>
    </row>
    <row r="18" spans="2:6" ht="33" customHeight="1" x14ac:dyDescent="0.2">
      <c r="B18" s="23" t="s">
        <v>53</v>
      </c>
      <c r="C18" s="24"/>
      <c r="D18" s="24"/>
      <c r="E18" s="24"/>
      <c r="F18" s="25"/>
    </row>
  </sheetData>
  <mergeCells count="15">
    <mergeCell ref="B2:F2"/>
    <mergeCell ref="B12:F12"/>
    <mergeCell ref="B13:F13"/>
    <mergeCell ref="B16:F16"/>
    <mergeCell ref="B17:F17"/>
    <mergeCell ref="B18:F18"/>
    <mergeCell ref="B10:E10"/>
    <mergeCell ref="B4:E4"/>
    <mergeCell ref="B6:E6"/>
    <mergeCell ref="B8:E8"/>
    <mergeCell ref="B9:E9"/>
    <mergeCell ref="B5:E5"/>
    <mergeCell ref="B14:F14"/>
    <mergeCell ref="B15:F15"/>
    <mergeCell ref="B7: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84"/>
  <sheetViews>
    <sheetView view="pageLayout" zoomScale="160" zoomScaleNormal="100" zoomScalePageLayoutView="160" workbookViewId="0">
      <selection activeCell="B3" sqref="B3"/>
    </sheetView>
  </sheetViews>
  <sheetFormatPr defaultColWidth="8.7109375" defaultRowHeight="12" x14ac:dyDescent="0.25"/>
  <cols>
    <col min="1" max="1" width="1.5703125" style="28" customWidth="1"/>
    <col min="2" max="2" width="28.85546875" style="28" customWidth="1"/>
    <col min="3" max="3" width="5.7109375" style="87" bestFit="1" customWidth="1"/>
    <col min="4" max="5" width="11.42578125" style="28" customWidth="1"/>
    <col min="6" max="6" width="5.7109375" style="28" bestFit="1" customWidth="1"/>
    <col min="7" max="7" width="10.85546875" style="28" customWidth="1"/>
    <col min="8" max="8" width="13.28515625" style="28" bestFit="1" customWidth="1"/>
    <col min="9" max="9" width="6.28515625" style="28" bestFit="1" customWidth="1"/>
    <col min="10" max="11" width="11.5703125" style="28" bestFit="1" customWidth="1"/>
    <col min="12" max="12" width="11.5703125" style="28" customWidth="1"/>
    <col min="13" max="13" width="11" style="87" bestFit="1" customWidth="1"/>
    <col min="14" max="14" width="11.140625" style="28" customWidth="1"/>
    <col min="15" max="15" width="11.140625" style="28" bestFit="1" customWidth="1"/>
    <col min="16" max="17" width="10.85546875" style="28" customWidth="1"/>
    <col min="18" max="18" width="9.7109375" style="28" customWidth="1"/>
    <col min="19" max="19" width="14.42578125" style="28" bestFit="1" customWidth="1"/>
    <col min="20" max="20" width="6.28515625" style="28" bestFit="1" customWidth="1"/>
    <col min="21" max="21" width="14.140625" style="28" bestFit="1" customWidth="1"/>
    <col min="22" max="22" width="16.7109375" style="28" customWidth="1"/>
    <col min="23" max="16384" width="8.7109375" style="28"/>
  </cols>
  <sheetData>
    <row r="1" spans="2:22" ht="22.7" customHeight="1" x14ac:dyDescent="0.25">
      <c r="B1" s="26" t="s">
        <v>118</v>
      </c>
      <c r="C1" s="27"/>
      <c r="D1" s="27"/>
      <c r="E1" s="27"/>
      <c r="F1" s="27"/>
      <c r="G1" s="27"/>
      <c r="H1" s="27"/>
      <c r="I1" s="27"/>
      <c r="J1" s="27"/>
      <c r="K1" s="27"/>
      <c r="L1" s="27"/>
      <c r="M1" s="27"/>
      <c r="N1" s="27"/>
      <c r="O1" s="27"/>
      <c r="P1" s="27"/>
      <c r="Q1" s="27"/>
      <c r="R1" s="27"/>
      <c r="S1" s="27"/>
      <c r="T1" s="27"/>
      <c r="U1" s="27"/>
      <c r="V1" s="27"/>
    </row>
    <row r="2" spans="2:22" ht="15" customHeight="1" x14ac:dyDescent="0.25">
      <c r="B2" s="29"/>
      <c r="C2" s="29"/>
      <c r="D2" s="30" t="s">
        <v>97</v>
      </c>
      <c r="E2" s="31"/>
      <c r="F2" s="31"/>
      <c r="G2" s="32"/>
      <c r="H2" s="33" t="s">
        <v>100</v>
      </c>
      <c r="I2" s="33"/>
      <c r="J2" s="29">
        <v>0.23300000000000001</v>
      </c>
      <c r="K2" s="29"/>
      <c r="L2" s="29" t="s">
        <v>110</v>
      </c>
      <c r="M2" s="34">
        <v>0.2</v>
      </c>
      <c r="N2" s="34">
        <v>0.2</v>
      </c>
      <c r="O2" s="35"/>
      <c r="P2" s="35"/>
      <c r="Q2" s="35"/>
      <c r="R2" s="35"/>
      <c r="S2" s="35"/>
      <c r="T2" s="35"/>
      <c r="U2" s="35"/>
      <c r="V2" s="35"/>
    </row>
    <row r="3" spans="2:22" ht="75" customHeight="1" x14ac:dyDescent="0.25">
      <c r="B3" s="36" t="s">
        <v>9</v>
      </c>
      <c r="C3" s="37" t="s">
        <v>107</v>
      </c>
      <c r="D3" s="36" t="s">
        <v>104</v>
      </c>
      <c r="E3" s="36" t="s">
        <v>99</v>
      </c>
      <c r="F3" s="37" t="s">
        <v>108</v>
      </c>
      <c r="G3" s="36" t="s">
        <v>105</v>
      </c>
      <c r="H3" s="36" t="s">
        <v>106</v>
      </c>
      <c r="I3" s="38" t="s">
        <v>109</v>
      </c>
      <c r="J3" s="36" t="s">
        <v>98</v>
      </c>
      <c r="K3" s="36" t="s">
        <v>178</v>
      </c>
      <c r="L3" s="36" t="s">
        <v>102</v>
      </c>
      <c r="M3" s="36" t="s">
        <v>111</v>
      </c>
      <c r="N3" s="36" t="s">
        <v>112</v>
      </c>
      <c r="O3" s="36" t="s">
        <v>113</v>
      </c>
      <c r="P3" s="36" t="s">
        <v>114</v>
      </c>
      <c r="Q3" s="36" t="s">
        <v>115</v>
      </c>
      <c r="R3" s="36" t="s">
        <v>103</v>
      </c>
      <c r="S3" s="36" t="s">
        <v>116</v>
      </c>
      <c r="T3" s="38" t="s">
        <v>109</v>
      </c>
      <c r="U3" s="36" t="s">
        <v>117</v>
      </c>
      <c r="V3" s="36" t="s">
        <v>10</v>
      </c>
    </row>
    <row r="4" spans="2:22" ht="15.75" x14ac:dyDescent="0.25">
      <c r="B4" s="39" t="s">
        <v>88</v>
      </c>
      <c r="C4" s="36"/>
      <c r="D4" s="40"/>
      <c r="E4" s="41"/>
      <c r="F4" s="41"/>
      <c r="G4" s="42"/>
      <c r="H4" s="43"/>
      <c r="I4" s="44"/>
      <c r="J4" s="45"/>
      <c r="K4" s="46"/>
      <c r="L4" s="45"/>
      <c r="M4" s="47"/>
      <c r="N4" s="48"/>
      <c r="O4" s="45"/>
      <c r="P4" s="45"/>
      <c r="Q4" s="45"/>
      <c r="R4" s="45"/>
      <c r="S4" s="45"/>
      <c r="T4" s="44"/>
      <c r="U4" s="45"/>
      <c r="V4" s="49"/>
    </row>
    <row r="5" spans="2:22" ht="25.5" x14ac:dyDescent="0.25">
      <c r="B5" s="39" t="s">
        <v>176</v>
      </c>
      <c r="C5" s="50"/>
      <c r="D5" s="41">
        <f>+$D$4*C5</f>
        <v>0</v>
      </c>
      <c r="E5" s="41"/>
      <c r="F5" s="51">
        <f>+C5</f>
        <v>0</v>
      </c>
      <c r="G5" s="41">
        <f>+$D$4*F5</f>
        <v>0</v>
      </c>
      <c r="H5" s="52"/>
      <c r="I5" s="53"/>
      <c r="J5" s="54">
        <f>+J6+J12</f>
        <v>0</v>
      </c>
      <c r="K5" s="55"/>
      <c r="L5" s="45">
        <f>+L6+L12</f>
        <v>0</v>
      </c>
      <c r="M5" s="56">
        <f>+M6+M12</f>
        <v>0</v>
      </c>
      <c r="N5" s="56">
        <f>+N6+N12</f>
        <v>0</v>
      </c>
      <c r="O5" s="45">
        <f>+M5+N5</f>
        <v>0</v>
      </c>
      <c r="P5" s="56">
        <f>+P6+P12</f>
        <v>0</v>
      </c>
      <c r="Q5" s="56">
        <f>+Q6+Q12</f>
        <v>0</v>
      </c>
      <c r="R5" s="56">
        <f>+R6+R12</f>
        <v>0</v>
      </c>
      <c r="S5" s="45">
        <f>+S6+S12</f>
        <v>0</v>
      </c>
      <c r="T5" s="53"/>
      <c r="U5" s="45">
        <f>+U6+U12</f>
        <v>0</v>
      </c>
      <c r="V5" s="49"/>
    </row>
    <row r="6" spans="2:22" ht="12.75" x14ac:dyDescent="0.25">
      <c r="B6" s="36" t="s">
        <v>89</v>
      </c>
      <c r="C6" s="50"/>
      <c r="D6" s="41">
        <f>+$D$5*C6</f>
        <v>0</v>
      </c>
      <c r="E6" s="41"/>
      <c r="F6" s="57"/>
      <c r="G6" s="41">
        <f>+$D$5*F6</f>
        <v>0</v>
      </c>
      <c r="H6" s="52"/>
      <c r="I6" s="53"/>
      <c r="J6" s="54">
        <f>SUM(J7:J10)</f>
        <v>0</v>
      </c>
      <c r="K6" s="55"/>
      <c r="L6" s="45">
        <f>+SUM(L7:L10)</f>
        <v>0</v>
      </c>
      <c r="M6" s="58">
        <f>SUM(M7:M10)</f>
        <v>0</v>
      </c>
      <c r="N6" s="58">
        <f>SUM(N7:N10)</f>
        <v>0</v>
      </c>
      <c r="O6" s="45">
        <f t="shared" ref="O6:O16" si="0">+M6+N6</f>
        <v>0</v>
      </c>
      <c r="P6" s="58">
        <f>SUM(P7:P10)</f>
        <v>0</v>
      </c>
      <c r="Q6" s="58">
        <f>SUM(Q7:Q10)</f>
        <v>0</v>
      </c>
      <c r="R6" s="58">
        <f>SUM(R7:R10)</f>
        <v>0</v>
      </c>
      <c r="S6" s="45">
        <f>+SUM(S7:S10)</f>
        <v>0</v>
      </c>
      <c r="T6" s="53"/>
      <c r="U6" s="45">
        <f>SUM(U7:U10)</f>
        <v>0</v>
      </c>
      <c r="V6" s="49"/>
    </row>
    <row r="7" spans="2:22" ht="12.75" x14ac:dyDescent="0.25">
      <c r="B7" s="59" t="s">
        <v>93</v>
      </c>
      <c r="C7" s="50"/>
      <c r="D7" s="41">
        <f>+$D$6*C7</f>
        <v>0</v>
      </c>
      <c r="E7" s="60"/>
      <c r="F7" s="57"/>
      <c r="G7" s="41">
        <f>+$G$6*F7</f>
        <v>0</v>
      </c>
      <c r="H7" s="61"/>
      <c r="I7" s="62"/>
      <c r="J7" s="63">
        <f>+E7+H7*5</f>
        <v>0</v>
      </c>
      <c r="K7" s="55"/>
      <c r="L7" s="64">
        <f>+J7*($J$2+$K$4)</f>
        <v>0</v>
      </c>
      <c r="M7" s="63">
        <f>+D7*21.61*(1-$M$2)</f>
        <v>0</v>
      </c>
      <c r="N7" s="63">
        <f>+D7*19.61*(1-$N$2)</f>
        <v>0</v>
      </c>
      <c r="O7" s="45">
        <f t="shared" si="0"/>
        <v>0</v>
      </c>
      <c r="P7" s="63">
        <f>+G7*21.61*(1-$M$2)</f>
        <v>0</v>
      </c>
      <c r="Q7" s="63">
        <f>+G7*19.61*(1-$N$2)</f>
        <v>0</v>
      </c>
      <c r="R7" s="65"/>
      <c r="S7" s="64">
        <f>+P7+Q7+R7/5</f>
        <v>0</v>
      </c>
      <c r="T7" s="62"/>
      <c r="U7" s="63">
        <f>+O7+S7*5</f>
        <v>0</v>
      </c>
      <c r="V7" s="49"/>
    </row>
    <row r="8" spans="2:22" ht="12.75" x14ac:dyDescent="0.25">
      <c r="B8" s="59" t="s">
        <v>94</v>
      </c>
      <c r="C8" s="50"/>
      <c r="D8" s="41">
        <f t="shared" ref="D8:D10" si="1">+$D$6*C8</f>
        <v>0</v>
      </c>
      <c r="E8" s="60"/>
      <c r="F8" s="57"/>
      <c r="G8" s="41">
        <f t="shared" ref="G8:G10" si="2">+$G$6*F8</f>
        <v>0</v>
      </c>
      <c r="H8" s="66"/>
      <c r="I8" s="67"/>
      <c r="J8" s="63">
        <f>+E8+H8*5</f>
        <v>0</v>
      </c>
      <c r="K8" s="55"/>
      <c r="L8" s="64">
        <f>+J8*($J$2+$K$4)</f>
        <v>0</v>
      </c>
      <c r="M8" s="63">
        <f>+D8*23.36*(1-$M$2)</f>
        <v>0</v>
      </c>
      <c r="N8" s="63">
        <f>+D8*25.25*(1-$N$2)</f>
        <v>0</v>
      </c>
      <c r="O8" s="45">
        <f t="shared" si="0"/>
        <v>0</v>
      </c>
      <c r="P8" s="63">
        <f>+G8*23.36*(1-$M$2)</f>
        <v>0</v>
      </c>
      <c r="Q8" s="63">
        <f>+G8*25.25*(1-$N$2)</f>
        <v>0</v>
      </c>
      <c r="R8" s="65"/>
      <c r="S8" s="64">
        <f>+P8+Q8+R8/5</f>
        <v>0</v>
      </c>
      <c r="T8" s="67"/>
      <c r="U8" s="63">
        <f t="shared" ref="U8:U10" si="3">+O8+S8*5</f>
        <v>0</v>
      </c>
      <c r="V8" s="49"/>
    </row>
    <row r="9" spans="2:22" ht="12.75" x14ac:dyDescent="0.25">
      <c r="B9" s="59" t="s">
        <v>95</v>
      </c>
      <c r="C9" s="50"/>
      <c r="D9" s="41">
        <f t="shared" si="1"/>
        <v>0</v>
      </c>
      <c r="E9" s="60"/>
      <c r="F9" s="57"/>
      <c r="G9" s="41">
        <f t="shared" si="2"/>
        <v>0</v>
      </c>
      <c r="H9" s="66"/>
      <c r="I9" s="67"/>
      <c r="J9" s="63">
        <f t="shared" ref="J9:J10" si="4">+E9+H9*5</f>
        <v>0</v>
      </c>
      <c r="K9" s="55"/>
      <c r="L9" s="64">
        <f>+J9*($J$2+$K$4)</f>
        <v>0</v>
      </c>
      <c r="M9" s="63">
        <f>+D9*23.47*(1-$M$2)</f>
        <v>0</v>
      </c>
      <c r="N9" s="63">
        <f>+D9*27.29*(1-$N$2)</f>
        <v>0</v>
      </c>
      <c r="O9" s="45">
        <f t="shared" si="0"/>
        <v>0</v>
      </c>
      <c r="P9" s="63">
        <f>+G9*23.47*(1-$M$2)</f>
        <v>0</v>
      </c>
      <c r="Q9" s="63">
        <f>+G9*27.29*(1-$N$2)</f>
        <v>0</v>
      </c>
      <c r="R9" s="65"/>
      <c r="S9" s="64">
        <f>+P9+Q9+R9/5</f>
        <v>0</v>
      </c>
      <c r="T9" s="67"/>
      <c r="U9" s="63">
        <f t="shared" si="3"/>
        <v>0</v>
      </c>
      <c r="V9" s="49"/>
    </row>
    <row r="10" spans="2:22" ht="12.75" x14ac:dyDescent="0.25">
      <c r="B10" s="59" t="s">
        <v>96</v>
      </c>
      <c r="C10" s="50"/>
      <c r="D10" s="41">
        <f t="shared" si="1"/>
        <v>0</v>
      </c>
      <c r="E10" s="60"/>
      <c r="F10" s="57"/>
      <c r="G10" s="41">
        <f t="shared" si="2"/>
        <v>0</v>
      </c>
      <c r="H10" s="66"/>
      <c r="I10" s="67"/>
      <c r="J10" s="63">
        <f t="shared" si="4"/>
        <v>0</v>
      </c>
      <c r="K10" s="55"/>
      <c r="L10" s="64">
        <f>+J10*($J$2+$K$4)</f>
        <v>0</v>
      </c>
      <c r="M10" s="63">
        <f>+D10*34.36*(1-$M$2)</f>
        <v>0</v>
      </c>
      <c r="N10" s="63">
        <f>+D10*30.06*(1-$N$2)</f>
        <v>0</v>
      </c>
      <c r="O10" s="45">
        <f t="shared" si="0"/>
        <v>0</v>
      </c>
      <c r="P10" s="63">
        <f>+G10*34.36*(1-$M$2)</f>
        <v>0</v>
      </c>
      <c r="Q10" s="63">
        <f>+G10*30.06*(1-$N$2)</f>
        <v>0</v>
      </c>
      <c r="R10" s="65"/>
      <c r="S10" s="64">
        <f t="shared" ref="S10" si="5">+P10+Q10+R10/5</f>
        <v>0</v>
      </c>
      <c r="T10" s="67"/>
      <c r="U10" s="63">
        <f t="shared" si="3"/>
        <v>0</v>
      </c>
      <c r="V10" s="49"/>
    </row>
    <row r="11" spans="2:22" ht="12.75" x14ac:dyDescent="0.25">
      <c r="B11" s="68" t="str">
        <f>+IF(C11=100%,"OK","ERRATO")</f>
        <v>ERRATO</v>
      </c>
      <c r="C11" s="52">
        <f>+C7+C8+C9+C10</f>
        <v>0</v>
      </c>
      <c r="D11" s="41"/>
      <c r="E11" s="41"/>
      <c r="F11" s="69">
        <f>+F7+F8+F9+F10</f>
        <v>0</v>
      </c>
      <c r="G11" s="42"/>
      <c r="H11" s="52"/>
      <c r="I11" s="53"/>
      <c r="J11" s="58"/>
      <c r="K11" s="55"/>
      <c r="L11" s="45"/>
      <c r="M11" s="54"/>
      <c r="N11" s="54"/>
      <c r="O11" s="45"/>
      <c r="P11" s="45"/>
      <c r="Q11" s="45"/>
      <c r="R11" s="45"/>
      <c r="S11" s="45"/>
      <c r="T11" s="53"/>
      <c r="U11" s="45"/>
      <c r="V11" s="49"/>
    </row>
    <row r="12" spans="2:22" ht="12.75" x14ac:dyDescent="0.25">
      <c r="B12" s="36" t="s">
        <v>90</v>
      </c>
      <c r="C12" s="50"/>
      <c r="D12" s="41">
        <f>+$D$5*C12</f>
        <v>0</v>
      </c>
      <c r="E12" s="41"/>
      <c r="F12" s="57"/>
      <c r="G12" s="41">
        <f>+$D$5*F12</f>
        <v>0</v>
      </c>
      <c r="H12" s="52"/>
      <c r="I12" s="53"/>
      <c r="J12" s="54">
        <f>SUM(J13:J16)</f>
        <v>0</v>
      </c>
      <c r="K12" s="55"/>
      <c r="L12" s="45">
        <f>+SUM(L13:L16)</f>
        <v>0</v>
      </c>
      <c r="M12" s="54">
        <f>SUM(M13:M16)</f>
        <v>0</v>
      </c>
      <c r="N12" s="54">
        <f>SUM(N13:N16)</f>
        <v>0</v>
      </c>
      <c r="O12" s="45">
        <f t="shared" si="0"/>
        <v>0</v>
      </c>
      <c r="P12" s="54">
        <f>SUM(P13:P16)</f>
        <v>0</v>
      </c>
      <c r="Q12" s="54">
        <f>SUM(Q13:Q16)</f>
        <v>0</v>
      </c>
      <c r="R12" s="54">
        <f>SUM(R13:R16)</f>
        <v>0</v>
      </c>
      <c r="S12" s="45">
        <f>+SUM(S13:S16)</f>
        <v>0</v>
      </c>
      <c r="T12" s="53"/>
      <c r="U12" s="45">
        <f>SUM(U13:U16)</f>
        <v>0</v>
      </c>
      <c r="V12" s="49"/>
    </row>
    <row r="13" spans="2:22" ht="12.75" x14ac:dyDescent="0.25">
      <c r="B13" s="59" t="s">
        <v>93</v>
      </c>
      <c r="C13" s="50"/>
      <c r="D13" s="41">
        <f>+$D$12*C13</f>
        <v>0</v>
      </c>
      <c r="E13" s="60"/>
      <c r="F13" s="57"/>
      <c r="G13" s="41">
        <f>+$G$12*F13</f>
        <v>0</v>
      </c>
      <c r="H13" s="61"/>
      <c r="I13" s="62"/>
      <c r="J13" s="63">
        <f t="shared" ref="J13:J16" si="6">+E13+H13*5</f>
        <v>0</v>
      </c>
      <c r="K13" s="55"/>
      <c r="L13" s="64">
        <f>+J13*($J$2+$K$4)</f>
        <v>0</v>
      </c>
      <c r="M13" s="63">
        <f>+D13*21.61*(1-$M$2)</f>
        <v>0</v>
      </c>
      <c r="N13" s="63">
        <f>+D13*19.61*(1-$N$2)</f>
        <v>0</v>
      </c>
      <c r="O13" s="45">
        <f t="shared" si="0"/>
        <v>0</v>
      </c>
      <c r="P13" s="63">
        <f>+G13*21.61*(1-$M$2)</f>
        <v>0</v>
      </c>
      <c r="Q13" s="63">
        <f>+G13*19.61*(1-$N$2)</f>
        <v>0</v>
      </c>
      <c r="R13" s="65"/>
      <c r="S13" s="64">
        <f>+P13+Q13+R13/5</f>
        <v>0</v>
      </c>
      <c r="T13" s="62"/>
      <c r="U13" s="63">
        <f>+O13+S13*5</f>
        <v>0</v>
      </c>
      <c r="V13" s="49"/>
    </row>
    <row r="14" spans="2:22" ht="12.75" x14ac:dyDescent="0.25">
      <c r="B14" s="59" t="s">
        <v>94</v>
      </c>
      <c r="C14" s="50"/>
      <c r="D14" s="41">
        <f t="shared" ref="D14:D16" si="7">+$D$12*C14</f>
        <v>0</v>
      </c>
      <c r="E14" s="60"/>
      <c r="F14" s="57"/>
      <c r="G14" s="41">
        <f t="shared" ref="G14:G16" si="8">+$G$12*F14</f>
        <v>0</v>
      </c>
      <c r="H14" s="66"/>
      <c r="I14" s="67"/>
      <c r="J14" s="63">
        <f t="shared" si="6"/>
        <v>0</v>
      </c>
      <c r="K14" s="55"/>
      <c r="L14" s="64">
        <f>+J14*($J$2+$K$4)</f>
        <v>0</v>
      </c>
      <c r="M14" s="63">
        <f>+D14*23.36*(1-$M$2)</f>
        <v>0</v>
      </c>
      <c r="N14" s="63">
        <f>+D14*25.25*(1-$N$2)</f>
        <v>0</v>
      </c>
      <c r="O14" s="45">
        <f t="shared" si="0"/>
        <v>0</v>
      </c>
      <c r="P14" s="63">
        <f>+G14*23.36*(1-$M$2)</f>
        <v>0</v>
      </c>
      <c r="Q14" s="63">
        <f>+G14*25.25*(1-$N$2)</f>
        <v>0</v>
      </c>
      <c r="R14" s="65"/>
      <c r="S14" s="64">
        <f t="shared" ref="S14:S16" si="9">+P14+Q14+R14/5</f>
        <v>0</v>
      </c>
      <c r="T14" s="67"/>
      <c r="U14" s="63">
        <f t="shared" ref="U14:U16" si="10">+O14+S14*5</f>
        <v>0</v>
      </c>
      <c r="V14" s="49"/>
    </row>
    <row r="15" spans="2:22" ht="12.75" x14ac:dyDescent="0.25">
      <c r="B15" s="59" t="s">
        <v>95</v>
      </c>
      <c r="C15" s="50"/>
      <c r="D15" s="41">
        <f t="shared" si="7"/>
        <v>0</v>
      </c>
      <c r="E15" s="60"/>
      <c r="F15" s="57"/>
      <c r="G15" s="41">
        <f t="shared" si="8"/>
        <v>0</v>
      </c>
      <c r="H15" s="66"/>
      <c r="I15" s="67"/>
      <c r="J15" s="63">
        <f t="shared" si="6"/>
        <v>0</v>
      </c>
      <c r="K15" s="55"/>
      <c r="L15" s="64">
        <f>+J15*($J$2+$K$4)</f>
        <v>0</v>
      </c>
      <c r="M15" s="63">
        <f>+D15*23.47*(1-$M$2)</f>
        <v>0</v>
      </c>
      <c r="N15" s="63">
        <f>+D15*27.29*(1-$N$2)</f>
        <v>0</v>
      </c>
      <c r="O15" s="45">
        <f t="shared" si="0"/>
        <v>0</v>
      </c>
      <c r="P15" s="63">
        <f>+G15*23.47*(1-$M$2)</f>
        <v>0</v>
      </c>
      <c r="Q15" s="63">
        <f>+G15*27.29*(1-$N$2)</f>
        <v>0</v>
      </c>
      <c r="R15" s="65"/>
      <c r="S15" s="64">
        <f t="shared" si="9"/>
        <v>0</v>
      </c>
      <c r="T15" s="67"/>
      <c r="U15" s="63">
        <f t="shared" si="10"/>
        <v>0</v>
      </c>
      <c r="V15" s="49"/>
    </row>
    <row r="16" spans="2:22" ht="12.75" x14ac:dyDescent="0.25">
      <c r="B16" s="59" t="s">
        <v>96</v>
      </c>
      <c r="C16" s="50"/>
      <c r="D16" s="41">
        <f t="shared" si="7"/>
        <v>0</v>
      </c>
      <c r="E16" s="60"/>
      <c r="F16" s="57"/>
      <c r="G16" s="41">
        <f t="shared" si="8"/>
        <v>0</v>
      </c>
      <c r="H16" s="66"/>
      <c r="I16" s="67"/>
      <c r="J16" s="63">
        <f t="shared" si="6"/>
        <v>0</v>
      </c>
      <c r="K16" s="55"/>
      <c r="L16" s="64">
        <f>+J16*($J$2+$K$4)</f>
        <v>0</v>
      </c>
      <c r="M16" s="63">
        <f>+D16*34.36*(1-$M$2)</f>
        <v>0</v>
      </c>
      <c r="N16" s="63">
        <f>+D16*30.06*(1-$N$2)</f>
        <v>0</v>
      </c>
      <c r="O16" s="45">
        <f t="shared" si="0"/>
        <v>0</v>
      </c>
      <c r="P16" s="63">
        <f>+G16*34.36*(1-$M$2)</f>
        <v>0</v>
      </c>
      <c r="Q16" s="63">
        <f>+G16*30.06*(1-$N$2)</f>
        <v>0</v>
      </c>
      <c r="R16" s="65"/>
      <c r="S16" s="64">
        <f t="shared" si="9"/>
        <v>0</v>
      </c>
      <c r="T16" s="67"/>
      <c r="U16" s="63">
        <f t="shared" si="10"/>
        <v>0</v>
      </c>
      <c r="V16" s="49"/>
    </row>
    <row r="17" spans="2:22" ht="12.75" x14ac:dyDescent="0.25">
      <c r="B17" s="68" t="str">
        <f>+IF(C17=100%,"OK","ERRATO")</f>
        <v>ERRATO</v>
      </c>
      <c r="C17" s="52">
        <f>+C13+C14+C15+C16</f>
        <v>0</v>
      </c>
      <c r="D17" s="41"/>
      <c r="E17" s="41"/>
      <c r="F17" s="69">
        <f>+F13+F14+F15+F16</f>
        <v>0</v>
      </c>
      <c r="G17" s="42"/>
      <c r="H17" s="52"/>
      <c r="I17" s="53"/>
      <c r="J17" s="58"/>
      <c r="K17" s="55"/>
      <c r="L17" s="45"/>
      <c r="M17" s="54"/>
      <c r="N17" s="54"/>
      <c r="O17" s="45"/>
      <c r="P17" s="45"/>
      <c r="Q17" s="45"/>
      <c r="R17" s="45"/>
      <c r="S17" s="45"/>
      <c r="T17" s="53"/>
      <c r="U17" s="45"/>
      <c r="V17" s="49"/>
    </row>
    <row r="18" spans="2:22" ht="12.75" x14ac:dyDescent="0.25">
      <c r="B18" s="68" t="str">
        <f>+IF(C18=100%,"OK","ERRATO")</f>
        <v>ERRATO</v>
      </c>
      <c r="C18" s="52">
        <f>+C12+C6</f>
        <v>0</v>
      </c>
      <c r="D18" s="41"/>
      <c r="E18" s="41"/>
      <c r="F18" s="69">
        <f>+F12+F6</f>
        <v>0</v>
      </c>
      <c r="G18" s="42"/>
      <c r="H18" s="52"/>
      <c r="I18" s="53"/>
      <c r="J18" s="58"/>
      <c r="K18" s="55"/>
      <c r="L18" s="45"/>
      <c r="M18" s="58"/>
      <c r="N18" s="58"/>
      <c r="O18" s="45"/>
      <c r="P18" s="45"/>
      <c r="Q18" s="45"/>
      <c r="R18" s="45"/>
      <c r="S18" s="45"/>
      <c r="T18" s="53"/>
      <c r="U18" s="45"/>
      <c r="V18" s="49"/>
    </row>
    <row r="19" spans="2:22" ht="25.5" x14ac:dyDescent="0.25">
      <c r="B19" s="39" t="s">
        <v>177</v>
      </c>
      <c r="C19" s="50"/>
      <c r="D19" s="41">
        <f>+$D$4*C19</f>
        <v>0</v>
      </c>
      <c r="E19" s="41"/>
      <c r="F19" s="51">
        <f>+C19</f>
        <v>0</v>
      </c>
      <c r="G19" s="41">
        <f>+$D$4*F19</f>
        <v>0</v>
      </c>
      <c r="H19" s="70"/>
      <c r="I19" s="53"/>
      <c r="J19" s="54">
        <f>+J20+J26</f>
        <v>0</v>
      </c>
      <c r="K19" s="71"/>
      <c r="L19" s="45">
        <f>+L20+L26</f>
        <v>0</v>
      </c>
      <c r="M19" s="56">
        <f>+M20+M26</f>
        <v>0</v>
      </c>
      <c r="N19" s="56">
        <f>+N20+N26</f>
        <v>0</v>
      </c>
      <c r="O19" s="45">
        <f t="shared" ref="O19:O24" si="11">+M19+N19</f>
        <v>0</v>
      </c>
      <c r="P19" s="56">
        <f>+P20+P26</f>
        <v>0</v>
      </c>
      <c r="Q19" s="56">
        <f>+Q20+Q26</f>
        <v>0</v>
      </c>
      <c r="R19" s="56">
        <f>+R20+R26</f>
        <v>0</v>
      </c>
      <c r="S19" s="45">
        <f>+S20+S26</f>
        <v>0</v>
      </c>
      <c r="T19" s="53"/>
      <c r="U19" s="45">
        <f>+U20+U26</f>
        <v>0</v>
      </c>
      <c r="V19" s="49"/>
    </row>
    <row r="20" spans="2:22" ht="12.75" x14ac:dyDescent="0.25">
      <c r="B20" s="36" t="s">
        <v>91</v>
      </c>
      <c r="C20" s="50"/>
      <c r="D20" s="41">
        <f>+$D$19*C20</f>
        <v>0</v>
      </c>
      <c r="E20" s="41"/>
      <c r="F20" s="57"/>
      <c r="G20" s="41">
        <f>+$D$19*F20</f>
        <v>0</v>
      </c>
      <c r="H20" s="70"/>
      <c r="I20" s="53"/>
      <c r="J20" s="54">
        <f>SUM(J21:J24)</f>
        <v>0</v>
      </c>
      <c r="K20" s="71"/>
      <c r="L20" s="45">
        <f>+SUM(L21:L24)</f>
        <v>0</v>
      </c>
      <c r="M20" s="58">
        <f>SUM(M21:M24)</f>
        <v>0</v>
      </c>
      <c r="N20" s="58">
        <f>SUM(N21:N24)</f>
        <v>0</v>
      </c>
      <c r="O20" s="45">
        <f t="shared" si="11"/>
        <v>0</v>
      </c>
      <c r="P20" s="58">
        <f>SUM(P21:P24)</f>
        <v>0</v>
      </c>
      <c r="Q20" s="58">
        <f>SUM(Q21:Q24)</f>
        <v>0</v>
      </c>
      <c r="R20" s="54">
        <f>SUM(R21:R24)</f>
        <v>0</v>
      </c>
      <c r="S20" s="45">
        <f>+SUM(S21:S24)</f>
        <v>0</v>
      </c>
      <c r="T20" s="53"/>
      <c r="U20" s="45">
        <f>SUM(U21:U24)</f>
        <v>0</v>
      </c>
      <c r="V20" s="49"/>
    </row>
    <row r="21" spans="2:22" ht="12.75" x14ac:dyDescent="0.25">
      <c r="B21" s="59" t="s">
        <v>93</v>
      </c>
      <c r="C21" s="50"/>
      <c r="D21" s="41">
        <f>+$D$20*C21</f>
        <v>0</v>
      </c>
      <c r="E21" s="60"/>
      <c r="F21" s="57"/>
      <c r="G21" s="41">
        <f>+$G$20*F21</f>
        <v>0</v>
      </c>
      <c r="H21" s="70"/>
      <c r="I21" s="53"/>
      <c r="J21" s="63">
        <f>+E21+H21*8</f>
        <v>0</v>
      </c>
      <c r="K21" s="71"/>
      <c r="L21" s="64">
        <f>+J21*($J$2+$K$4)</f>
        <v>0</v>
      </c>
      <c r="M21" s="63">
        <f>+D21*21.61*(1-$M$2)</f>
        <v>0</v>
      </c>
      <c r="N21" s="63">
        <f>+D21*19.61*(1-$N$2)</f>
        <v>0</v>
      </c>
      <c r="O21" s="45">
        <f t="shared" si="11"/>
        <v>0</v>
      </c>
      <c r="P21" s="63">
        <f>+G21*21.61*(1-$M$2)</f>
        <v>0</v>
      </c>
      <c r="Q21" s="63">
        <f>+G21*19.61*(1-$N$2)</f>
        <v>0</v>
      </c>
      <c r="R21" s="65"/>
      <c r="S21" s="64">
        <f>+P21+Q21+R21/5</f>
        <v>0</v>
      </c>
      <c r="T21" s="53"/>
      <c r="U21" s="63">
        <f>+O21+S21*8</f>
        <v>0</v>
      </c>
      <c r="V21" s="49"/>
    </row>
    <row r="22" spans="2:22" ht="12.75" x14ac:dyDescent="0.25">
      <c r="B22" s="59" t="s">
        <v>94</v>
      </c>
      <c r="C22" s="50"/>
      <c r="D22" s="41">
        <f t="shared" ref="D22:D24" si="12">+$D$20*C22</f>
        <v>0</v>
      </c>
      <c r="E22" s="60"/>
      <c r="F22" s="57"/>
      <c r="G22" s="41">
        <f t="shared" ref="G22:G24" si="13">+$G$20*F22</f>
        <v>0</v>
      </c>
      <c r="H22" s="70"/>
      <c r="I22" s="53"/>
      <c r="J22" s="63">
        <f t="shared" ref="J22:J24" si="14">+E22+H22*8</f>
        <v>0</v>
      </c>
      <c r="K22" s="71"/>
      <c r="L22" s="64">
        <f>+J22*($J$2+$K$4)</f>
        <v>0</v>
      </c>
      <c r="M22" s="63">
        <f>+D22*23.36*(1-$M$2)</f>
        <v>0</v>
      </c>
      <c r="N22" s="63">
        <f>+D22*25.25*(1-$N$2)</f>
        <v>0</v>
      </c>
      <c r="O22" s="45">
        <f t="shared" si="11"/>
        <v>0</v>
      </c>
      <c r="P22" s="63">
        <f>+G22*23.36*(1-$M$2)</f>
        <v>0</v>
      </c>
      <c r="Q22" s="63">
        <f>+G22*25.25*(1-$N$2)</f>
        <v>0</v>
      </c>
      <c r="R22" s="65"/>
      <c r="S22" s="64">
        <f>+P22+Q22+R22/5</f>
        <v>0</v>
      </c>
      <c r="T22" s="53"/>
      <c r="U22" s="63">
        <f>+O22+S22*8</f>
        <v>0</v>
      </c>
      <c r="V22" s="49"/>
    </row>
    <row r="23" spans="2:22" ht="12.75" x14ac:dyDescent="0.25">
      <c r="B23" s="59" t="s">
        <v>95</v>
      </c>
      <c r="C23" s="50"/>
      <c r="D23" s="41">
        <f t="shared" si="12"/>
        <v>0</v>
      </c>
      <c r="E23" s="60"/>
      <c r="F23" s="57"/>
      <c r="G23" s="41">
        <f t="shared" si="13"/>
        <v>0</v>
      </c>
      <c r="H23" s="70"/>
      <c r="I23" s="53"/>
      <c r="J23" s="63">
        <f t="shared" si="14"/>
        <v>0</v>
      </c>
      <c r="K23" s="71"/>
      <c r="L23" s="64">
        <f>+J23*($J$2+$K$4)</f>
        <v>0</v>
      </c>
      <c r="M23" s="63">
        <f>+D23*23.47*(1-$M$2)</f>
        <v>0</v>
      </c>
      <c r="N23" s="63">
        <f>+D23*27.29*(1-$N$2)</f>
        <v>0</v>
      </c>
      <c r="O23" s="45">
        <f t="shared" si="11"/>
        <v>0</v>
      </c>
      <c r="P23" s="63">
        <f>+G23*23.47*(1-$M$2)</f>
        <v>0</v>
      </c>
      <c r="Q23" s="63">
        <f>+G23*27.29*(1-$N$2)</f>
        <v>0</v>
      </c>
      <c r="R23" s="65"/>
      <c r="S23" s="64">
        <f>+P23+Q23+R23/5</f>
        <v>0</v>
      </c>
      <c r="T23" s="53"/>
      <c r="U23" s="63">
        <f>+O23+S23*8</f>
        <v>0</v>
      </c>
      <c r="V23" s="49"/>
    </row>
    <row r="24" spans="2:22" ht="12.75" x14ac:dyDescent="0.25">
      <c r="B24" s="59" t="s">
        <v>96</v>
      </c>
      <c r="C24" s="50"/>
      <c r="D24" s="41">
        <f t="shared" si="12"/>
        <v>0</v>
      </c>
      <c r="E24" s="60"/>
      <c r="F24" s="57"/>
      <c r="G24" s="41">
        <f t="shared" si="13"/>
        <v>0</v>
      </c>
      <c r="H24" s="70"/>
      <c r="I24" s="53"/>
      <c r="J24" s="63">
        <f t="shared" si="14"/>
        <v>0</v>
      </c>
      <c r="K24" s="71"/>
      <c r="L24" s="64">
        <f>+J24*($J$2+$K$4)</f>
        <v>0</v>
      </c>
      <c r="M24" s="63">
        <f>+D24*34.36*(1-$M$2)</f>
        <v>0</v>
      </c>
      <c r="N24" s="63">
        <f>+D24*30.06*(1-$N$2)</f>
        <v>0</v>
      </c>
      <c r="O24" s="45">
        <f t="shared" si="11"/>
        <v>0</v>
      </c>
      <c r="P24" s="63">
        <f>+G24*34.36*(1-$M$2)</f>
        <v>0</v>
      </c>
      <c r="Q24" s="63">
        <f>+G24*30.06*(1-$N$2)</f>
        <v>0</v>
      </c>
      <c r="R24" s="65"/>
      <c r="S24" s="64">
        <f>+P24+Q24+R24/5</f>
        <v>0</v>
      </c>
      <c r="T24" s="53"/>
      <c r="U24" s="63">
        <f>+O24+S24*8</f>
        <v>0</v>
      </c>
      <c r="V24" s="49"/>
    </row>
    <row r="25" spans="2:22" ht="12.75" x14ac:dyDescent="0.25">
      <c r="B25" s="68" t="str">
        <f>+IF(C25=100%,"OK","ERRATO")</f>
        <v>ERRATO</v>
      </c>
      <c r="C25" s="52">
        <f>+C21+C22+C23+C24</f>
        <v>0</v>
      </c>
      <c r="D25" s="41"/>
      <c r="E25" s="41"/>
      <c r="F25" s="52">
        <f>+F21+F22+F23+F24</f>
        <v>0</v>
      </c>
      <c r="G25" s="41"/>
      <c r="H25" s="51"/>
      <c r="I25" s="53"/>
      <c r="J25" s="72"/>
      <c r="K25" s="71"/>
      <c r="L25" s="45"/>
      <c r="M25" s="54"/>
      <c r="N25" s="54"/>
      <c r="O25" s="73"/>
      <c r="P25" s="54"/>
      <c r="Q25" s="54"/>
      <c r="R25" s="73"/>
      <c r="S25" s="45"/>
      <c r="T25" s="53"/>
      <c r="U25" s="73"/>
      <c r="V25" s="49"/>
    </row>
    <row r="26" spans="2:22" ht="12.75" x14ac:dyDescent="0.25">
      <c r="B26" s="36" t="s">
        <v>92</v>
      </c>
      <c r="C26" s="50"/>
      <c r="D26" s="41">
        <f>+$D$19*C26</f>
        <v>0</v>
      </c>
      <c r="E26" s="41"/>
      <c r="F26" s="57"/>
      <c r="G26" s="41">
        <f>+$D$19*F26</f>
        <v>0</v>
      </c>
      <c r="H26" s="70"/>
      <c r="I26" s="53"/>
      <c r="J26" s="54">
        <f>SUM(J27:J30)</f>
        <v>0</v>
      </c>
      <c r="K26" s="71"/>
      <c r="L26" s="45">
        <f>+SUM(L27:L30)</f>
        <v>0</v>
      </c>
      <c r="M26" s="58">
        <f>SUM(M27:M30)</f>
        <v>0</v>
      </c>
      <c r="N26" s="58">
        <f>SUM(N27:N30)</f>
        <v>0</v>
      </c>
      <c r="O26" s="45">
        <f t="shared" ref="O26:O30" si="15">+M26+N26</f>
        <v>0</v>
      </c>
      <c r="P26" s="58">
        <f>SUM(P27:P30)</f>
        <v>0</v>
      </c>
      <c r="Q26" s="58">
        <f>SUM(Q27:Q30)</f>
        <v>0</v>
      </c>
      <c r="R26" s="58">
        <f>SUM(R27:R30)</f>
        <v>0</v>
      </c>
      <c r="S26" s="45">
        <f>+SUM(S27:S30)</f>
        <v>0</v>
      </c>
      <c r="T26" s="53"/>
      <c r="U26" s="45">
        <f>SUM(U27:U30)</f>
        <v>0</v>
      </c>
      <c r="V26" s="49"/>
    </row>
    <row r="27" spans="2:22" ht="12.75" x14ac:dyDescent="0.25">
      <c r="B27" s="59" t="s">
        <v>93</v>
      </c>
      <c r="C27" s="50"/>
      <c r="D27" s="74">
        <f>+$D$20*C27</f>
        <v>0</v>
      </c>
      <c r="E27" s="75"/>
      <c r="F27" s="76"/>
      <c r="G27" s="74">
        <f>+$G$20*F27</f>
        <v>0</v>
      </c>
      <c r="H27" s="70"/>
      <c r="I27" s="53"/>
      <c r="J27" s="63">
        <f>+E27+H27*8</f>
        <v>0</v>
      </c>
      <c r="K27" s="71"/>
      <c r="L27" s="64">
        <f>+J27*($J$2+$K$4)</f>
        <v>0</v>
      </c>
      <c r="M27" s="63">
        <f>+D27*21.61*(1-$M$2)</f>
        <v>0</v>
      </c>
      <c r="N27" s="63">
        <f>+D27*19.61*(1-$N$2)</f>
        <v>0</v>
      </c>
      <c r="O27" s="45">
        <f t="shared" si="15"/>
        <v>0</v>
      </c>
      <c r="P27" s="63">
        <f>+G27*21.61*(1-$M$2)</f>
        <v>0</v>
      </c>
      <c r="Q27" s="63">
        <f>+G27*19.61*(1-$N$2)</f>
        <v>0</v>
      </c>
      <c r="R27" s="65"/>
      <c r="S27" s="64">
        <f>+P27+Q27+R27/5</f>
        <v>0</v>
      </c>
      <c r="T27" s="53"/>
      <c r="U27" s="63">
        <f>+O27+S27*8</f>
        <v>0</v>
      </c>
      <c r="V27" s="49"/>
    </row>
    <row r="28" spans="2:22" ht="12.75" x14ac:dyDescent="0.25">
      <c r="B28" s="59" t="s">
        <v>94</v>
      </c>
      <c r="C28" s="50"/>
      <c r="D28" s="74">
        <f t="shared" ref="D28:D30" si="16">+$D$20*C28</f>
        <v>0</v>
      </c>
      <c r="E28" s="75"/>
      <c r="F28" s="76"/>
      <c r="G28" s="74">
        <f t="shared" ref="G28:G30" si="17">+$G$20*F28</f>
        <v>0</v>
      </c>
      <c r="H28" s="70"/>
      <c r="I28" s="53"/>
      <c r="J28" s="63">
        <f t="shared" ref="J28:J30" si="18">+E28+H28*8</f>
        <v>0</v>
      </c>
      <c r="K28" s="71"/>
      <c r="L28" s="64">
        <f>+J28*($J$2+$K$4)</f>
        <v>0</v>
      </c>
      <c r="M28" s="63">
        <f>+D28*23.36*(1-$M$2)</f>
        <v>0</v>
      </c>
      <c r="N28" s="63">
        <f>+D28*25.25*(1-$N$2)</f>
        <v>0</v>
      </c>
      <c r="O28" s="45">
        <f t="shared" si="15"/>
        <v>0</v>
      </c>
      <c r="P28" s="63">
        <f>+G28*23.36*(1-$M$2)</f>
        <v>0</v>
      </c>
      <c r="Q28" s="63">
        <f>+G28*25.25*(1-$N$2)</f>
        <v>0</v>
      </c>
      <c r="R28" s="65"/>
      <c r="S28" s="64">
        <f t="shared" ref="S28:S30" si="19">+P28+Q28+R28/5</f>
        <v>0</v>
      </c>
      <c r="T28" s="53"/>
      <c r="U28" s="63">
        <f>+O28+S28*8</f>
        <v>0</v>
      </c>
      <c r="V28" s="49"/>
    </row>
    <row r="29" spans="2:22" ht="12.75" x14ac:dyDescent="0.25">
      <c r="B29" s="59" t="s">
        <v>95</v>
      </c>
      <c r="C29" s="50"/>
      <c r="D29" s="74">
        <f t="shared" si="16"/>
        <v>0</v>
      </c>
      <c r="E29" s="75"/>
      <c r="F29" s="76"/>
      <c r="G29" s="74">
        <f t="shared" si="17"/>
        <v>0</v>
      </c>
      <c r="H29" s="70"/>
      <c r="I29" s="53"/>
      <c r="J29" s="63">
        <f t="shared" si="18"/>
        <v>0</v>
      </c>
      <c r="K29" s="71"/>
      <c r="L29" s="64">
        <f>+J29*($J$2+$K$4)</f>
        <v>0</v>
      </c>
      <c r="M29" s="63">
        <f>+D29*23.47*(1-$M$2)</f>
        <v>0</v>
      </c>
      <c r="N29" s="63">
        <f>+D29*27.29*(1-$N$2)</f>
        <v>0</v>
      </c>
      <c r="O29" s="45">
        <f t="shared" si="15"/>
        <v>0</v>
      </c>
      <c r="P29" s="63">
        <f>+G29*23.47*(1-$M$2)</f>
        <v>0</v>
      </c>
      <c r="Q29" s="63">
        <f>+G29*27.29*(1-$N$2)</f>
        <v>0</v>
      </c>
      <c r="R29" s="65"/>
      <c r="S29" s="64">
        <f>+P29+Q29+R29/5</f>
        <v>0</v>
      </c>
      <c r="T29" s="53"/>
      <c r="U29" s="63">
        <f>+O29+S29*8</f>
        <v>0</v>
      </c>
      <c r="V29" s="49"/>
    </row>
    <row r="30" spans="2:22" ht="12.75" x14ac:dyDescent="0.25">
      <c r="B30" s="59" t="s">
        <v>96</v>
      </c>
      <c r="C30" s="50"/>
      <c r="D30" s="74">
        <f t="shared" si="16"/>
        <v>0</v>
      </c>
      <c r="E30" s="75"/>
      <c r="F30" s="76"/>
      <c r="G30" s="74">
        <f t="shared" si="17"/>
        <v>0</v>
      </c>
      <c r="H30" s="70"/>
      <c r="I30" s="53"/>
      <c r="J30" s="63">
        <f t="shared" si="18"/>
        <v>0</v>
      </c>
      <c r="K30" s="71"/>
      <c r="L30" s="64">
        <f>+J30*($J$2+$K$4)</f>
        <v>0</v>
      </c>
      <c r="M30" s="63">
        <f>+D30*34.36*(1-$M$2)</f>
        <v>0</v>
      </c>
      <c r="N30" s="63">
        <f>+D30*30.06*(1-$N$2)</f>
        <v>0</v>
      </c>
      <c r="O30" s="45">
        <f t="shared" si="15"/>
        <v>0</v>
      </c>
      <c r="P30" s="63">
        <f>+G30*34.36*(1-$M$2)</f>
        <v>0</v>
      </c>
      <c r="Q30" s="63">
        <f>+G30*30.06*(1-$N$2)</f>
        <v>0</v>
      </c>
      <c r="R30" s="65"/>
      <c r="S30" s="64">
        <f t="shared" si="19"/>
        <v>0</v>
      </c>
      <c r="T30" s="53"/>
      <c r="U30" s="63">
        <f>+O30+S30*8</f>
        <v>0</v>
      </c>
      <c r="V30" s="49"/>
    </row>
    <row r="31" spans="2:22" ht="12.75" x14ac:dyDescent="0.25">
      <c r="B31" s="68" t="str">
        <f>+IF(C31=100%,"OK","ERRATO")</f>
        <v>ERRATO</v>
      </c>
      <c r="C31" s="52">
        <f>+C27+C28+C29+C30</f>
        <v>0</v>
      </c>
      <c r="D31" s="74"/>
      <c r="E31" s="74"/>
      <c r="F31" s="69">
        <f>+F27+F28+F29+F30</f>
        <v>0</v>
      </c>
      <c r="G31" s="77"/>
      <c r="H31" s="70"/>
      <c r="I31" s="53"/>
      <c r="J31" s="72"/>
      <c r="K31" s="71"/>
      <c r="L31" s="73"/>
      <c r="M31" s="54"/>
      <c r="N31" s="54"/>
      <c r="O31" s="73"/>
      <c r="P31" s="73"/>
      <c r="Q31" s="73"/>
      <c r="R31" s="73"/>
      <c r="S31" s="73"/>
      <c r="T31" s="53"/>
      <c r="U31" s="73"/>
      <c r="V31" s="78"/>
    </row>
    <row r="32" spans="2:22" ht="12.75" x14ac:dyDescent="0.25">
      <c r="B32" s="68" t="str">
        <f>+IF(C32=100%,"OK","ERRATO")</f>
        <v>ERRATO</v>
      </c>
      <c r="C32" s="52">
        <f>+C26+C20</f>
        <v>0</v>
      </c>
      <c r="D32" s="41"/>
      <c r="E32" s="41"/>
      <c r="F32" s="69">
        <f>+F26+F20</f>
        <v>0</v>
      </c>
      <c r="G32" s="77"/>
      <c r="H32" s="70"/>
      <c r="I32" s="53"/>
      <c r="J32" s="72"/>
      <c r="K32" s="71"/>
      <c r="L32" s="73"/>
      <c r="M32" s="54"/>
      <c r="N32" s="54"/>
      <c r="O32" s="73"/>
      <c r="P32" s="73"/>
      <c r="Q32" s="73"/>
      <c r="R32" s="73"/>
      <c r="S32" s="73"/>
      <c r="T32" s="53"/>
      <c r="U32" s="73"/>
      <c r="V32" s="78"/>
    </row>
    <row r="33" spans="2:22" ht="12.75" x14ac:dyDescent="0.25">
      <c r="B33" s="68" t="str">
        <f>+IF(C33&lt;&gt;100%,"ERRATO","OK")</f>
        <v>ERRATO</v>
      </c>
      <c r="C33" s="52">
        <f>+C5+C19</f>
        <v>0</v>
      </c>
      <c r="D33" s="41"/>
      <c r="E33" s="41"/>
      <c r="F33" s="52">
        <f>+F5+F19</f>
        <v>0</v>
      </c>
      <c r="G33" s="77"/>
      <c r="H33" s="79"/>
      <c r="I33" s="44"/>
      <c r="J33" s="80"/>
      <c r="K33" s="81"/>
      <c r="L33" s="81"/>
      <c r="M33" s="82"/>
      <c r="N33" s="82"/>
      <c r="O33" s="73"/>
      <c r="P33" s="73"/>
      <c r="Q33" s="73"/>
      <c r="R33" s="73"/>
      <c r="S33" s="73"/>
      <c r="T33" s="44"/>
      <c r="U33" s="73"/>
      <c r="V33" s="78"/>
    </row>
    <row r="34" spans="2:22" ht="12.75" x14ac:dyDescent="0.25">
      <c r="B34" s="83" t="s">
        <v>5</v>
      </c>
      <c r="C34" s="84"/>
      <c r="D34" s="83"/>
      <c r="E34" s="83"/>
      <c r="F34" s="83"/>
      <c r="G34" s="83"/>
      <c r="H34" s="85"/>
      <c r="I34" s="85"/>
      <c r="J34" s="85">
        <f>+J5+J19</f>
        <v>0</v>
      </c>
      <c r="K34" s="85"/>
      <c r="L34" s="85">
        <f>+L5+L19</f>
        <v>0</v>
      </c>
      <c r="M34" s="85">
        <f>+M5+M19</f>
        <v>0</v>
      </c>
      <c r="N34" s="85">
        <f>+N5+N19</f>
        <v>0</v>
      </c>
      <c r="O34" s="85">
        <f>+O5+O19</f>
        <v>0</v>
      </c>
      <c r="P34" s="85">
        <f t="shared" ref="P34:R34" si="20">+P5+P19</f>
        <v>0</v>
      </c>
      <c r="Q34" s="85">
        <f t="shared" si="20"/>
        <v>0</v>
      </c>
      <c r="R34" s="85">
        <f t="shared" si="20"/>
        <v>0</v>
      </c>
      <c r="S34" s="85">
        <f>+S5+S19</f>
        <v>0</v>
      </c>
      <c r="T34" s="85"/>
      <c r="U34" s="85">
        <f>+U5+U19</f>
        <v>0</v>
      </c>
      <c r="V34" s="86">
        <f>+U34+L34</f>
        <v>0</v>
      </c>
    </row>
    <row r="35" spans="2:22" x14ac:dyDescent="0.25">
      <c r="O35" s="88"/>
      <c r="P35" s="88"/>
      <c r="Q35" s="88"/>
    </row>
    <row r="36" spans="2:22" ht="15" customHeight="1" x14ac:dyDescent="0.25">
      <c r="B36" s="26" t="s">
        <v>119</v>
      </c>
      <c r="C36" s="27"/>
      <c r="D36" s="27"/>
      <c r="E36" s="27"/>
      <c r="F36" s="27"/>
      <c r="G36" s="27"/>
      <c r="H36" s="27"/>
      <c r="I36" s="27"/>
      <c r="J36" s="27"/>
      <c r="K36" s="27"/>
      <c r="L36" s="27"/>
      <c r="M36" s="27"/>
      <c r="N36" s="27"/>
      <c r="O36" s="27"/>
      <c r="P36" s="27"/>
      <c r="Q36" s="27"/>
    </row>
    <row r="37" spans="2:22" ht="45" x14ac:dyDescent="0.25">
      <c r="B37" s="29"/>
      <c r="C37" s="29"/>
      <c r="D37" s="30" t="s">
        <v>97</v>
      </c>
      <c r="E37" s="31"/>
      <c r="F37" s="31"/>
      <c r="G37" s="32"/>
      <c r="H37" s="33" t="s">
        <v>100</v>
      </c>
      <c r="I37" s="33"/>
      <c r="J37" s="29">
        <v>0.23300000000000001</v>
      </c>
      <c r="K37" s="29"/>
      <c r="L37" s="29" t="s">
        <v>110</v>
      </c>
      <c r="M37" s="34">
        <v>0.2</v>
      </c>
      <c r="N37" s="35"/>
      <c r="O37" s="33"/>
      <c r="P37" s="35"/>
      <c r="Q37" s="35"/>
    </row>
    <row r="38" spans="2:22" ht="76.5" x14ac:dyDescent="0.25">
      <c r="B38" s="36" t="s">
        <v>9</v>
      </c>
      <c r="C38" s="37" t="s">
        <v>107</v>
      </c>
      <c r="D38" s="36" t="s">
        <v>104</v>
      </c>
      <c r="E38" s="36" t="s">
        <v>99</v>
      </c>
      <c r="F38" s="37" t="s">
        <v>108</v>
      </c>
      <c r="G38" s="36" t="s">
        <v>105</v>
      </c>
      <c r="H38" s="36" t="s">
        <v>106</v>
      </c>
      <c r="I38" s="38" t="s">
        <v>109</v>
      </c>
      <c r="J38" s="36" t="s">
        <v>98</v>
      </c>
      <c r="K38" s="36" t="s">
        <v>101</v>
      </c>
      <c r="L38" s="36" t="s">
        <v>102</v>
      </c>
      <c r="M38" s="36" t="s">
        <v>125</v>
      </c>
      <c r="N38" s="36" t="s">
        <v>126</v>
      </c>
      <c r="O38" s="38" t="s">
        <v>109</v>
      </c>
      <c r="P38" s="36" t="s">
        <v>117</v>
      </c>
      <c r="Q38" s="36" t="s">
        <v>10</v>
      </c>
    </row>
    <row r="39" spans="2:22" ht="15.75" x14ac:dyDescent="0.25">
      <c r="B39" s="39" t="s">
        <v>124</v>
      </c>
      <c r="C39" s="36"/>
      <c r="D39" s="40"/>
      <c r="E39" s="41"/>
      <c r="F39" s="41"/>
      <c r="G39" s="42"/>
      <c r="H39" s="43"/>
      <c r="I39" s="44"/>
      <c r="J39" s="45"/>
      <c r="K39" s="46">
        <v>0</v>
      </c>
      <c r="L39" s="45"/>
      <c r="M39" s="47"/>
      <c r="N39" s="45"/>
      <c r="O39" s="44"/>
      <c r="P39" s="45"/>
      <c r="Q39" s="49"/>
    </row>
    <row r="40" spans="2:22" ht="25.5" x14ac:dyDescent="0.25">
      <c r="B40" s="89" t="s">
        <v>183</v>
      </c>
      <c r="C40" s="50"/>
      <c r="D40" s="41">
        <f>+$D$39*C40</f>
        <v>0</v>
      </c>
      <c r="E40" s="41"/>
      <c r="F40" s="51">
        <f>+C40</f>
        <v>0</v>
      </c>
      <c r="G40" s="41">
        <f>+$D$39*F40</f>
        <v>0</v>
      </c>
      <c r="H40" s="52"/>
      <c r="I40" s="53"/>
      <c r="J40" s="54">
        <f>+J41+J42+J43+J44</f>
        <v>0</v>
      </c>
      <c r="K40" s="55"/>
      <c r="L40" s="45">
        <f>+L41+L42+L43+L44</f>
        <v>0</v>
      </c>
      <c r="M40" s="56">
        <f>+M41+M42+M43+M44</f>
        <v>0</v>
      </c>
      <c r="N40" s="56">
        <f>+N41+N42+N43+N44</f>
        <v>0</v>
      </c>
      <c r="O40" s="53"/>
      <c r="P40" s="45">
        <f>+P41+P42+P43+P44</f>
        <v>0</v>
      </c>
      <c r="Q40" s="49"/>
    </row>
    <row r="41" spans="2:22" ht="12.75" x14ac:dyDescent="0.25">
      <c r="B41" s="59" t="s">
        <v>120</v>
      </c>
      <c r="C41" s="50"/>
      <c r="D41" s="41">
        <f>+$D$40*C41</f>
        <v>0</v>
      </c>
      <c r="E41" s="60"/>
      <c r="F41" s="57"/>
      <c r="G41" s="41">
        <f>+$G$6*F41</f>
        <v>0</v>
      </c>
      <c r="H41" s="61"/>
      <c r="I41" s="62"/>
      <c r="J41" s="63">
        <f>+E41+H41*5</f>
        <v>0</v>
      </c>
      <c r="K41" s="55"/>
      <c r="L41" s="45">
        <f>+J41*($J$2+$K$4)</f>
        <v>0</v>
      </c>
      <c r="M41" s="54">
        <f>+D41*24.88*(1-$M$37)</f>
        <v>0</v>
      </c>
      <c r="N41" s="54">
        <f>+G41*24.88*(1-$M$37)</f>
        <v>0</v>
      </c>
      <c r="O41" s="62"/>
      <c r="P41" s="63">
        <f>+M41+N41*5</f>
        <v>0</v>
      </c>
      <c r="Q41" s="49"/>
    </row>
    <row r="42" spans="2:22" ht="12.75" x14ac:dyDescent="0.25">
      <c r="B42" s="59" t="s">
        <v>121</v>
      </c>
      <c r="C42" s="50"/>
      <c r="D42" s="41">
        <f t="shared" ref="D42:D44" si="21">+$D$40*C42</f>
        <v>0</v>
      </c>
      <c r="E42" s="60"/>
      <c r="F42" s="57"/>
      <c r="G42" s="41">
        <f t="shared" ref="G42:G44" si="22">+$G$6*F42</f>
        <v>0</v>
      </c>
      <c r="H42" s="66"/>
      <c r="I42" s="67"/>
      <c r="J42" s="63">
        <f>+E42+H42*5</f>
        <v>0</v>
      </c>
      <c r="K42" s="55"/>
      <c r="L42" s="45">
        <f>+J42*($J$2+$K$4)</f>
        <v>0</v>
      </c>
      <c r="M42" s="54">
        <f>+D42*43.6*(1-$M$37)</f>
        <v>0</v>
      </c>
      <c r="N42" s="54">
        <f>+G42*24.88*(1-$M$37)</f>
        <v>0</v>
      </c>
      <c r="O42" s="67"/>
      <c r="P42" s="63">
        <f t="shared" ref="P42:P44" si="23">+M42+N42*5</f>
        <v>0</v>
      </c>
      <c r="Q42" s="49"/>
    </row>
    <row r="43" spans="2:22" ht="12.75" x14ac:dyDescent="0.25">
      <c r="B43" s="59" t="s">
        <v>122</v>
      </c>
      <c r="C43" s="50"/>
      <c r="D43" s="41">
        <f t="shared" si="21"/>
        <v>0</v>
      </c>
      <c r="E43" s="60"/>
      <c r="F43" s="57"/>
      <c r="G43" s="41">
        <f t="shared" si="22"/>
        <v>0</v>
      </c>
      <c r="H43" s="66"/>
      <c r="I43" s="67"/>
      <c r="J43" s="63">
        <f t="shared" ref="J43:J44" si="24">+E43+H43*5</f>
        <v>0</v>
      </c>
      <c r="K43" s="55"/>
      <c r="L43" s="45">
        <f>+J43*($J$2+$K$4)</f>
        <v>0</v>
      </c>
      <c r="M43" s="54">
        <f>+D43*27.5*(1-$M$37)</f>
        <v>0</v>
      </c>
      <c r="N43" s="54">
        <f>+G43*24.88*(1-$M$37)</f>
        <v>0</v>
      </c>
      <c r="O43" s="67"/>
      <c r="P43" s="63">
        <f t="shared" si="23"/>
        <v>0</v>
      </c>
      <c r="Q43" s="49"/>
    </row>
    <row r="44" spans="2:22" ht="16.5" customHeight="1" x14ac:dyDescent="0.25">
      <c r="B44" s="59" t="s">
        <v>123</v>
      </c>
      <c r="C44" s="50"/>
      <c r="D44" s="41">
        <f t="shared" si="21"/>
        <v>0</v>
      </c>
      <c r="E44" s="60"/>
      <c r="F44" s="57"/>
      <c r="G44" s="41">
        <f t="shared" si="22"/>
        <v>0</v>
      </c>
      <c r="H44" s="66"/>
      <c r="I44" s="67"/>
      <c r="J44" s="63">
        <f t="shared" si="24"/>
        <v>0</v>
      </c>
      <c r="K44" s="55"/>
      <c r="L44" s="45">
        <f>+J44*($J$2+$K$4)</f>
        <v>0</v>
      </c>
      <c r="M44" s="54">
        <f>+D44*68.33*(1-$M$37)</f>
        <v>0</v>
      </c>
      <c r="N44" s="54">
        <f>+G44*24.88*(1-$M$37)</f>
        <v>0</v>
      </c>
      <c r="O44" s="67"/>
      <c r="P44" s="63">
        <f t="shared" si="23"/>
        <v>0</v>
      </c>
      <c r="Q44" s="49"/>
    </row>
    <row r="45" spans="2:22" ht="12.75" x14ac:dyDescent="0.25">
      <c r="B45" s="68" t="str">
        <f>+IF(C45=100%,"OK","ERRATO")</f>
        <v>ERRATO</v>
      </c>
      <c r="C45" s="52">
        <f>+C41+C42+C43+C44</f>
        <v>0</v>
      </c>
      <c r="D45" s="41"/>
      <c r="E45" s="41"/>
      <c r="F45" s="69">
        <f>+F41+F42+F43+F44</f>
        <v>0</v>
      </c>
      <c r="G45" s="42"/>
      <c r="H45" s="52"/>
      <c r="I45" s="53"/>
      <c r="J45" s="58"/>
      <c r="K45" s="55"/>
      <c r="L45" s="45"/>
      <c r="M45" s="54"/>
      <c r="N45" s="45"/>
      <c r="O45" s="53"/>
      <c r="P45" s="45"/>
      <c r="Q45" s="49"/>
    </row>
    <row r="46" spans="2:22" ht="25.5" x14ac:dyDescent="0.25">
      <c r="B46" s="89" t="s">
        <v>184</v>
      </c>
      <c r="C46" s="50"/>
      <c r="D46" s="41">
        <f>+$D$39*C46</f>
        <v>0</v>
      </c>
      <c r="E46" s="41"/>
      <c r="F46" s="51">
        <f>+C46</f>
        <v>0</v>
      </c>
      <c r="G46" s="41">
        <f>+$D$39*F46</f>
        <v>0</v>
      </c>
      <c r="H46" s="70"/>
      <c r="I46" s="53"/>
      <c r="J46" s="54">
        <f>+J47+J48+J49+J50</f>
        <v>0</v>
      </c>
      <c r="K46" s="71"/>
      <c r="L46" s="45">
        <f>+L47+L48+L49+L50</f>
        <v>0</v>
      </c>
      <c r="M46" s="56">
        <f>+M47+M48+M49+M50</f>
        <v>0</v>
      </c>
      <c r="N46" s="56">
        <f>+N47+N48+N49+N50</f>
        <v>0</v>
      </c>
      <c r="O46" s="53"/>
      <c r="P46" s="45">
        <f>+P47+P48+P49+P50</f>
        <v>0</v>
      </c>
      <c r="Q46" s="49"/>
    </row>
    <row r="47" spans="2:22" ht="12.75" x14ac:dyDescent="0.25">
      <c r="B47" s="59" t="s">
        <v>120</v>
      </c>
      <c r="C47" s="50"/>
      <c r="D47" s="41">
        <f>+$D$46*C47</f>
        <v>0</v>
      </c>
      <c r="E47" s="60"/>
      <c r="F47" s="57"/>
      <c r="G47" s="41">
        <f>+$G$20*F47</f>
        <v>0</v>
      </c>
      <c r="H47" s="70"/>
      <c r="I47" s="53"/>
      <c r="J47" s="63">
        <f>+E47+H47*8</f>
        <v>0</v>
      </c>
      <c r="K47" s="71"/>
      <c r="L47" s="45">
        <f>+J47*($J$2+$K$4)</f>
        <v>0</v>
      </c>
      <c r="M47" s="54">
        <f>+D47*24.88*(1-$M$37)</f>
        <v>0</v>
      </c>
      <c r="N47" s="54">
        <f>+G47*24.88*(1-$M$37)</f>
        <v>0</v>
      </c>
      <c r="O47" s="53"/>
      <c r="P47" s="63">
        <f>+M47+N47*8</f>
        <v>0</v>
      </c>
      <c r="Q47" s="49"/>
    </row>
    <row r="48" spans="2:22" ht="12.75" x14ac:dyDescent="0.25">
      <c r="B48" s="59" t="s">
        <v>121</v>
      </c>
      <c r="C48" s="50"/>
      <c r="D48" s="41">
        <f t="shared" ref="D48:D50" si="25">+$D$46*C48</f>
        <v>0</v>
      </c>
      <c r="E48" s="60"/>
      <c r="F48" s="57"/>
      <c r="G48" s="41">
        <f t="shared" ref="G48:G50" si="26">+$G$20*F48</f>
        <v>0</v>
      </c>
      <c r="H48" s="70"/>
      <c r="I48" s="53"/>
      <c r="J48" s="63">
        <f t="shared" ref="J48:J50" si="27">+E48+H48*8</f>
        <v>0</v>
      </c>
      <c r="K48" s="71"/>
      <c r="L48" s="45">
        <f>+J48*($J$2+$K$4)</f>
        <v>0</v>
      </c>
      <c r="M48" s="54">
        <f>+D48*43.6*(1-$M$37)</f>
        <v>0</v>
      </c>
      <c r="N48" s="54">
        <f>+G48*24.88*(1-$M$37)</f>
        <v>0</v>
      </c>
      <c r="O48" s="53"/>
      <c r="P48" s="63">
        <f t="shared" ref="P48:P50" si="28">+M48+N48*8</f>
        <v>0</v>
      </c>
      <c r="Q48" s="49"/>
    </row>
    <row r="49" spans="2:17" ht="12.75" x14ac:dyDescent="0.25">
      <c r="B49" s="59" t="s">
        <v>122</v>
      </c>
      <c r="C49" s="50"/>
      <c r="D49" s="41">
        <f t="shared" si="25"/>
        <v>0</v>
      </c>
      <c r="E49" s="60"/>
      <c r="F49" s="57"/>
      <c r="G49" s="41">
        <f t="shared" si="26"/>
        <v>0</v>
      </c>
      <c r="H49" s="70"/>
      <c r="I49" s="53"/>
      <c r="J49" s="63">
        <f t="shared" si="27"/>
        <v>0</v>
      </c>
      <c r="K49" s="71"/>
      <c r="L49" s="45">
        <f>+J49*($J$2+$K$4)</f>
        <v>0</v>
      </c>
      <c r="M49" s="54">
        <f>+D49*27.5*(1-$M$37)</f>
        <v>0</v>
      </c>
      <c r="N49" s="54">
        <f>+G49*24.88*(1-$M$37)</f>
        <v>0</v>
      </c>
      <c r="O49" s="53"/>
      <c r="P49" s="63">
        <f t="shared" si="28"/>
        <v>0</v>
      </c>
      <c r="Q49" s="49"/>
    </row>
    <row r="50" spans="2:17" ht="12.75" x14ac:dyDescent="0.25">
      <c r="B50" s="59" t="s">
        <v>123</v>
      </c>
      <c r="C50" s="50"/>
      <c r="D50" s="41">
        <f t="shared" si="25"/>
        <v>0</v>
      </c>
      <c r="E50" s="60"/>
      <c r="F50" s="57"/>
      <c r="G50" s="41">
        <f t="shared" si="26"/>
        <v>0</v>
      </c>
      <c r="H50" s="70"/>
      <c r="I50" s="53"/>
      <c r="J50" s="63">
        <f t="shared" si="27"/>
        <v>0</v>
      </c>
      <c r="K50" s="71"/>
      <c r="L50" s="45">
        <f>+J50*($J$2+$K$4)</f>
        <v>0</v>
      </c>
      <c r="M50" s="54">
        <f>+D50*68.33*(1-$M$37)</f>
        <v>0</v>
      </c>
      <c r="N50" s="54">
        <f>+G50*24.88*(1-$M$37)</f>
        <v>0</v>
      </c>
      <c r="O50" s="53"/>
      <c r="P50" s="63">
        <f t="shared" si="28"/>
        <v>0</v>
      </c>
      <c r="Q50" s="49"/>
    </row>
    <row r="51" spans="2:17" ht="12.75" x14ac:dyDescent="0.25">
      <c r="B51" s="68" t="str">
        <f>+IF(C51=100%,"OK","ERRATO")</f>
        <v>ERRATO</v>
      </c>
      <c r="C51" s="52">
        <f>+C47+C48+C49+C50</f>
        <v>0</v>
      </c>
      <c r="D51" s="41"/>
      <c r="E51" s="41"/>
      <c r="F51" s="52">
        <f>+F47+F48+F49+F50</f>
        <v>0</v>
      </c>
      <c r="G51" s="41"/>
      <c r="H51" s="51"/>
      <c r="I51" s="53"/>
      <c r="J51" s="72"/>
      <c r="K51" s="71"/>
      <c r="L51" s="45"/>
      <c r="M51" s="54"/>
      <c r="N51" s="54"/>
      <c r="O51" s="53"/>
      <c r="P51" s="73"/>
      <c r="Q51" s="49"/>
    </row>
    <row r="52" spans="2:17" ht="12.75" x14ac:dyDescent="0.25">
      <c r="B52" s="68" t="str">
        <f>+IF(C52&lt;&gt;100%,"ERRATO","OK")</f>
        <v>ERRATO</v>
      </c>
      <c r="C52" s="52">
        <f>+C40+C46</f>
        <v>0</v>
      </c>
      <c r="D52" s="41"/>
      <c r="E52" s="41"/>
      <c r="F52" s="52">
        <f>+F40+F46</f>
        <v>0</v>
      </c>
      <c r="G52" s="77"/>
      <c r="H52" s="79"/>
      <c r="I52" s="44"/>
      <c r="J52" s="80"/>
      <c r="K52" s="81"/>
      <c r="L52" s="81"/>
      <c r="M52" s="82"/>
      <c r="N52" s="73"/>
      <c r="O52" s="44"/>
      <c r="P52" s="73"/>
      <c r="Q52" s="78"/>
    </row>
    <row r="53" spans="2:17" ht="12.75" x14ac:dyDescent="0.25">
      <c r="B53" s="83" t="s">
        <v>5</v>
      </c>
      <c r="C53" s="84"/>
      <c r="D53" s="83"/>
      <c r="E53" s="83"/>
      <c r="F53" s="83"/>
      <c r="G53" s="83"/>
      <c r="H53" s="85"/>
      <c r="I53" s="85"/>
      <c r="J53" s="85">
        <f>+J40+J46</f>
        <v>0</v>
      </c>
      <c r="K53" s="85"/>
      <c r="L53" s="85">
        <f>+L40+L46</f>
        <v>0</v>
      </c>
      <c r="M53" s="85">
        <f>+M40+M46</f>
        <v>0</v>
      </c>
      <c r="N53" s="85">
        <f>+N40+N46</f>
        <v>0</v>
      </c>
      <c r="O53" s="85"/>
      <c r="P53" s="85">
        <f>+P40+P46</f>
        <v>0</v>
      </c>
      <c r="Q53" s="86">
        <f>+P53+L53</f>
        <v>0</v>
      </c>
    </row>
    <row r="54" spans="2:17" x14ac:dyDescent="0.25">
      <c r="E54" s="90"/>
    </row>
    <row r="55" spans="2:17" ht="15" customHeight="1" x14ac:dyDescent="0.25">
      <c r="B55" s="26" t="s">
        <v>127</v>
      </c>
      <c r="C55" s="27"/>
      <c r="D55" s="27"/>
      <c r="E55" s="27"/>
      <c r="F55" s="27"/>
      <c r="G55" s="27"/>
      <c r="H55" s="27"/>
      <c r="M55" s="28"/>
    </row>
    <row r="56" spans="2:17" ht="30" x14ac:dyDescent="0.25">
      <c r="B56" s="29"/>
      <c r="C56" s="29"/>
      <c r="D56" s="29" t="s">
        <v>97</v>
      </c>
      <c r="E56" s="91"/>
      <c r="F56" s="91"/>
      <c r="G56" s="92"/>
      <c r="H56" s="35"/>
      <c r="M56" s="28"/>
    </row>
    <row r="57" spans="2:17" ht="38.25" x14ac:dyDescent="0.25">
      <c r="B57" s="36" t="s">
        <v>9</v>
      </c>
      <c r="C57" s="37"/>
      <c r="D57" s="36" t="s">
        <v>135</v>
      </c>
      <c r="E57" s="36" t="s">
        <v>136</v>
      </c>
      <c r="F57" s="37"/>
      <c r="G57" s="36" t="s">
        <v>0</v>
      </c>
      <c r="H57" s="36" t="s">
        <v>10</v>
      </c>
      <c r="M57" s="28"/>
    </row>
    <row r="58" spans="2:17" ht="15.75" x14ac:dyDescent="0.25">
      <c r="B58" s="39" t="s">
        <v>139</v>
      </c>
      <c r="C58" s="93" t="s">
        <v>137</v>
      </c>
      <c r="D58" s="94"/>
      <c r="E58" s="93" t="s">
        <v>138</v>
      </c>
      <c r="F58" s="60"/>
      <c r="G58" s="42"/>
      <c r="H58" s="49"/>
      <c r="M58" s="28"/>
    </row>
    <row r="59" spans="2:17" ht="25.5" customHeight="1" x14ac:dyDescent="0.25">
      <c r="B59" s="89" t="s">
        <v>185</v>
      </c>
      <c r="C59" s="51"/>
      <c r="D59" s="41"/>
      <c r="E59" s="41"/>
      <c r="F59" s="41"/>
      <c r="G59" s="41"/>
      <c r="H59" s="49"/>
      <c r="M59" s="28"/>
    </row>
    <row r="60" spans="2:17" ht="12.75" x14ac:dyDescent="0.25">
      <c r="B60" s="36" t="s">
        <v>132</v>
      </c>
      <c r="C60" s="51"/>
      <c r="D60" s="41"/>
      <c r="E60" s="41">
        <f>+E61+E62+E63+E64</f>
        <v>0</v>
      </c>
      <c r="F60" s="41"/>
      <c r="G60" s="41">
        <f>+G61+G62+G63+G64</f>
        <v>0</v>
      </c>
      <c r="H60" s="49"/>
      <c r="M60" s="28"/>
    </row>
    <row r="61" spans="2:17" ht="12.75" x14ac:dyDescent="0.25">
      <c r="B61" s="59" t="s">
        <v>128</v>
      </c>
      <c r="C61" s="51"/>
      <c r="D61" s="60"/>
      <c r="E61" s="41">
        <f>+D61*2000*(1-$D$58)</f>
        <v>0</v>
      </c>
      <c r="F61" s="41"/>
      <c r="G61" s="41">
        <f>6*E61</f>
        <v>0</v>
      </c>
      <c r="H61" s="49"/>
      <c r="M61" s="28"/>
    </row>
    <row r="62" spans="2:17" ht="12.75" x14ac:dyDescent="0.25">
      <c r="B62" s="59" t="s">
        <v>129</v>
      </c>
      <c r="C62" s="51"/>
      <c r="D62" s="60"/>
      <c r="E62" s="41">
        <f>+D62*5000*(1-$D$58)</f>
        <v>0</v>
      </c>
      <c r="F62" s="41"/>
      <c r="G62" s="41">
        <f t="shared" ref="G62:G66" si="29">6*E62</f>
        <v>0</v>
      </c>
      <c r="H62" s="49"/>
      <c r="M62" s="28"/>
    </row>
    <row r="63" spans="2:17" ht="12.75" x14ac:dyDescent="0.25">
      <c r="B63" s="59" t="s">
        <v>130</v>
      </c>
      <c r="C63" s="51"/>
      <c r="D63" s="60"/>
      <c r="E63" s="41">
        <f>+D63*10000*(1-$D$58)</f>
        <v>0</v>
      </c>
      <c r="F63" s="41"/>
      <c r="G63" s="41">
        <f t="shared" si="29"/>
        <v>0</v>
      </c>
      <c r="H63" s="49"/>
      <c r="M63" s="28"/>
    </row>
    <row r="64" spans="2:17" ht="12.75" x14ac:dyDescent="0.25">
      <c r="B64" s="59" t="s">
        <v>131</v>
      </c>
      <c r="C64" s="51"/>
      <c r="D64" s="60"/>
      <c r="E64" s="41">
        <f>+D64*15000*(1-$D$58)</f>
        <v>0</v>
      </c>
      <c r="F64" s="41"/>
      <c r="G64" s="41">
        <f t="shared" si="29"/>
        <v>0</v>
      </c>
      <c r="H64" s="49"/>
      <c r="M64" s="28"/>
    </row>
    <row r="65" spans="2:13" ht="12.75" x14ac:dyDescent="0.25">
      <c r="B65" s="36" t="s">
        <v>133</v>
      </c>
      <c r="C65" s="51"/>
      <c r="D65" s="41"/>
      <c r="E65" s="41">
        <f>+E66</f>
        <v>0</v>
      </c>
      <c r="F65" s="41"/>
      <c r="G65" s="41">
        <f>+G66</f>
        <v>0</v>
      </c>
      <c r="H65" s="49"/>
      <c r="M65" s="28"/>
    </row>
    <row r="66" spans="2:13" ht="12.75" x14ac:dyDescent="0.25">
      <c r="B66" s="59" t="s">
        <v>134</v>
      </c>
      <c r="C66" s="51"/>
      <c r="D66" s="60"/>
      <c r="E66" s="41">
        <f>+D66*75*(1-F58)</f>
        <v>0</v>
      </c>
      <c r="F66" s="41"/>
      <c r="G66" s="41">
        <f t="shared" si="29"/>
        <v>0</v>
      </c>
      <c r="H66" s="49"/>
      <c r="M66" s="28"/>
    </row>
    <row r="67" spans="2:13" ht="25.5" x14ac:dyDescent="0.25">
      <c r="B67" s="89" t="s">
        <v>186</v>
      </c>
      <c r="C67" s="51"/>
      <c r="D67" s="41"/>
      <c r="E67" s="41"/>
      <c r="F67" s="41"/>
      <c r="G67" s="41"/>
      <c r="H67" s="49"/>
      <c r="M67" s="28"/>
    </row>
    <row r="68" spans="2:13" ht="12.75" x14ac:dyDescent="0.25">
      <c r="B68" s="36" t="s">
        <v>132</v>
      </c>
      <c r="C68" s="51"/>
      <c r="D68" s="41"/>
      <c r="E68" s="41">
        <f>+E69+E70+E71+E72</f>
        <v>0</v>
      </c>
      <c r="F68" s="41"/>
      <c r="G68" s="41">
        <f>+G69+G70+G71+G72</f>
        <v>0</v>
      </c>
      <c r="H68" s="49"/>
      <c r="M68" s="28"/>
    </row>
    <row r="69" spans="2:13" ht="12.75" x14ac:dyDescent="0.25">
      <c r="B69" s="59" t="s">
        <v>128</v>
      </c>
      <c r="C69" s="51"/>
      <c r="D69" s="60"/>
      <c r="E69" s="41">
        <f>+D69*2000*(1-$D$58)</f>
        <v>0</v>
      </c>
      <c r="F69" s="41"/>
      <c r="G69" s="41">
        <f>9*E69</f>
        <v>0</v>
      </c>
      <c r="H69" s="49"/>
      <c r="M69" s="28"/>
    </row>
    <row r="70" spans="2:13" ht="12.75" x14ac:dyDescent="0.25">
      <c r="B70" s="59" t="s">
        <v>129</v>
      </c>
      <c r="C70" s="51"/>
      <c r="D70" s="60"/>
      <c r="E70" s="41">
        <f>+D70*5000*(1-$D$58)</f>
        <v>0</v>
      </c>
      <c r="F70" s="41"/>
      <c r="G70" s="41">
        <f t="shared" ref="G70:G72" si="30">9*E70</f>
        <v>0</v>
      </c>
      <c r="H70" s="49"/>
      <c r="M70" s="28"/>
    </row>
    <row r="71" spans="2:13" ht="12.75" x14ac:dyDescent="0.25">
      <c r="B71" s="59" t="s">
        <v>130</v>
      </c>
      <c r="C71" s="51"/>
      <c r="D71" s="60"/>
      <c r="E71" s="41">
        <f>+D71*10000*(1-$D$58)</f>
        <v>0</v>
      </c>
      <c r="F71" s="41"/>
      <c r="G71" s="41">
        <f t="shared" si="30"/>
        <v>0</v>
      </c>
      <c r="H71" s="49"/>
      <c r="M71" s="28"/>
    </row>
    <row r="72" spans="2:13" ht="12.75" x14ac:dyDescent="0.25">
      <c r="B72" s="59" t="s">
        <v>131</v>
      </c>
      <c r="C72" s="51"/>
      <c r="D72" s="60"/>
      <c r="E72" s="41">
        <f>+D72*15000*(1-$D$58)</f>
        <v>0</v>
      </c>
      <c r="F72" s="41"/>
      <c r="G72" s="41">
        <f t="shared" si="30"/>
        <v>0</v>
      </c>
      <c r="H72" s="49"/>
      <c r="M72" s="28"/>
    </row>
    <row r="73" spans="2:13" ht="12.75" x14ac:dyDescent="0.25">
      <c r="B73" s="36" t="s">
        <v>133</v>
      </c>
      <c r="C73" s="51"/>
      <c r="D73" s="41"/>
      <c r="E73" s="41">
        <f>+E74</f>
        <v>0</v>
      </c>
      <c r="F73" s="41"/>
      <c r="G73" s="41">
        <f>+G74</f>
        <v>0</v>
      </c>
      <c r="H73" s="49"/>
      <c r="M73" s="28"/>
    </row>
    <row r="74" spans="2:13" ht="12.75" x14ac:dyDescent="0.25">
      <c r="B74" s="59" t="s">
        <v>134</v>
      </c>
      <c r="C74" s="51"/>
      <c r="D74" s="60"/>
      <c r="E74" s="41">
        <f>+D74*75*(1-F58)</f>
        <v>0</v>
      </c>
      <c r="F74" s="41"/>
      <c r="G74" s="41">
        <f>9*E74</f>
        <v>0</v>
      </c>
      <c r="H74" s="49"/>
      <c r="M74" s="28"/>
    </row>
    <row r="75" spans="2:13" ht="12.75" x14ac:dyDescent="0.25">
      <c r="B75" s="95"/>
      <c r="C75" s="51"/>
      <c r="D75" s="41"/>
      <c r="E75" s="41"/>
      <c r="F75" s="41"/>
      <c r="G75" s="41"/>
      <c r="H75" s="78"/>
      <c r="M75" s="28"/>
    </row>
    <row r="76" spans="2:13" ht="12.75" x14ac:dyDescent="0.25">
      <c r="B76" s="36" t="s">
        <v>140</v>
      </c>
      <c r="C76" s="51"/>
      <c r="D76" s="41"/>
      <c r="E76" s="77"/>
      <c r="F76" s="41"/>
      <c r="G76" s="60"/>
      <c r="H76" s="49"/>
      <c r="M76" s="28"/>
    </row>
    <row r="77" spans="2:13" ht="12.75" x14ac:dyDescent="0.25">
      <c r="B77" s="83" t="s">
        <v>5</v>
      </c>
      <c r="C77" s="84"/>
      <c r="D77" s="83"/>
      <c r="E77" s="86">
        <f>+E60+E65+E68+E73+E76</f>
        <v>0</v>
      </c>
      <c r="F77" s="83"/>
      <c r="G77" s="86">
        <f>+G60+G65+G68+G73+G76</f>
        <v>0</v>
      </c>
      <c r="H77" s="86">
        <f>+G77</f>
        <v>0</v>
      </c>
      <c r="M77" s="28"/>
    </row>
    <row r="79" spans="2:13" ht="15" x14ac:dyDescent="0.25">
      <c r="B79" s="96" t="s">
        <v>170</v>
      </c>
      <c r="C79" s="96"/>
      <c r="D79" s="96"/>
      <c r="E79" s="96"/>
    </row>
    <row r="80" spans="2:13" ht="15" x14ac:dyDescent="0.25">
      <c r="B80" s="97" t="s">
        <v>155</v>
      </c>
      <c r="C80" s="98"/>
      <c r="D80" s="99">
        <f>+V34</f>
        <v>0</v>
      </c>
      <c r="E80" s="100" t="e">
        <f>+D80/$D$84</f>
        <v>#DIV/0!</v>
      </c>
    </row>
    <row r="81" spans="2:5" ht="25.5" customHeight="1" x14ac:dyDescent="0.25">
      <c r="B81" s="97" t="s">
        <v>156</v>
      </c>
      <c r="C81" s="98"/>
      <c r="D81" s="99">
        <f>+Q53</f>
        <v>0</v>
      </c>
      <c r="E81" s="100" t="e">
        <f>+D81/$D$84</f>
        <v>#DIV/0!</v>
      </c>
    </row>
    <row r="82" spans="2:5" ht="25.5" customHeight="1" x14ac:dyDescent="0.25">
      <c r="B82" s="97" t="s">
        <v>157</v>
      </c>
      <c r="C82" s="98"/>
      <c r="D82" s="99">
        <f>+H77</f>
        <v>0</v>
      </c>
      <c r="E82" s="100" t="e">
        <f>+D82/$D$84</f>
        <v>#DIV/0!</v>
      </c>
    </row>
    <row r="84" spans="2:5" ht="15" x14ac:dyDescent="0.25">
      <c r="B84" s="97" t="s">
        <v>11</v>
      </c>
      <c r="C84" s="98"/>
      <c r="D84" s="99">
        <f>SUM(D80:D82)</f>
        <v>0</v>
      </c>
      <c r="E84" s="100"/>
    </row>
  </sheetData>
  <mergeCells count="6">
    <mergeCell ref="B1:V1"/>
    <mergeCell ref="B79:E79"/>
    <mergeCell ref="D37:G37"/>
    <mergeCell ref="B36:Q36"/>
    <mergeCell ref="B55:H55"/>
    <mergeCell ref="D2:G2"/>
  </mergeCells>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59F96-6F83-4051-8F25-F3C2C92DC3AD}">
  <dimension ref="B1:Q80"/>
  <sheetViews>
    <sheetView view="pageLayout" topLeftCell="A52" zoomScale="115" zoomScaleNormal="100" zoomScalePageLayoutView="115" workbookViewId="0">
      <selection activeCell="A52" sqref="A1:XFD1048576"/>
    </sheetView>
  </sheetViews>
  <sheetFormatPr defaultColWidth="8.7109375" defaultRowHeight="12" x14ac:dyDescent="0.25"/>
  <cols>
    <col min="1" max="1" width="1.5703125" style="28" customWidth="1"/>
    <col min="2" max="2" width="36.7109375" style="28" customWidth="1"/>
    <col min="3" max="3" width="6.5703125" style="87" customWidth="1"/>
    <col min="4" max="4" width="11.42578125" style="28" customWidth="1"/>
    <col min="5" max="5" width="10.85546875" style="28" customWidth="1"/>
    <col min="6" max="6" width="12" style="28" customWidth="1"/>
    <col min="7" max="7" width="9.42578125" style="28" customWidth="1"/>
    <col min="8" max="9" width="11.5703125" style="28" bestFit="1" customWidth="1"/>
    <col min="10" max="10" width="11.5703125" style="28" customWidth="1"/>
    <col min="11" max="11" width="10.5703125" style="28" bestFit="1" customWidth="1"/>
    <col min="12" max="12" width="11.140625" style="28" customWidth="1"/>
    <col min="13" max="13" width="10.85546875" style="28" bestFit="1" customWidth="1"/>
    <col min="14" max="15" width="9.7109375" style="28" customWidth="1"/>
    <col min="16" max="16" width="11.85546875" style="28" customWidth="1"/>
    <col min="17" max="16384" width="8.7109375" style="28"/>
  </cols>
  <sheetData>
    <row r="1" spans="2:17" x14ac:dyDescent="0.25">
      <c r="M1" s="88"/>
    </row>
    <row r="2" spans="2:17" ht="22.35" customHeight="1" x14ac:dyDescent="0.25">
      <c r="B2" s="101" t="s">
        <v>142</v>
      </c>
      <c r="C2" s="101"/>
      <c r="D2" s="101"/>
      <c r="E2" s="101"/>
      <c r="F2" s="101"/>
      <c r="G2" s="101"/>
      <c r="H2" s="101"/>
      <c r="I2" s="101"/>
      <c r="J2" s="101"/>
      <c r="K2" s="101"/>
      <c r="L2" s="101"/>
      <c r="M2" s="101"/>
      <c r="N2" s="101"/>
    </row>
    <row r="3" spans="2:17" ht="89.25" x14ac:dyDescent="0.25">
      <c r="B3" s="36" t="s">
        <v>8</v>
      </c>
      <c r="C3" s="37" t="s">
        <v>32</v>
      </c>
      <c r="D3" s="36" t="s">
        <v>85</v>
      </c>
      <c r="E3" s="36" t="s">
        <v>181</v>
      </c>
      <c r="F3" s="36" t="s">
        <v>37</v>
      </c>
      <c r="G3" s="36" t="s">
        <v>38</v>
      </c>
      <c r="H3" s="36" t="s">
        <v>31</v>
      </c>
      <c r="I3" s="36" t="s">
        <v>56</v>
      </c>
      <c r="J3" s="36" t="s">
        <v>54</v>
      </c>
      <c r="K3" s="36" t="s">
        <v>55</v>
      </c>
      <c r="L3" s="36" t="s">
        <v>1</v>
      </c>
      <c r="M3" s="36" t="s">
        <v>6</v>
      </c>
      <c r="N3" s="36" t="s">
        <v>10</v>
      </c>
      <c r="O3" s="102"/>
      <c r="P3" s="103"/>
      <c r="Q3" s="103"/>
    </row>
    <row r="4" spans="2:17" ht="14.45" customHeight="1" x14ac:dyDescent="0.25">
      <c r="B4" s="104" t="s">
        <v>141</v>
      </c>
      <c r="C4" s="105" t="s">
        <v>33</v>
      </c>
      <c r="D4" s="106"/>
      <c r="E4" s="106"/>
      <c r="F4" s="107"/>
      <c r="G4" s="106"/>
      <c r="H4" s="106"/>
      <c r="I4" s="79"/>
      <c r="J4" s="79"/>
      <c r="K4" s="108">
        <f>I4+J4</f>
        <v>0</v>
      </c>
      <c r="L4" s="108">
        <f t="shared" ref="L4:L6" si="0">K4*E4*D4</f>
        <v>0</v>
      </c>
      <c r="M4" s="109" t="e">
        <f>+L4/$L$7</f>
        <v>#DIV/0!</v>
      </c>
      <c r="N4" s="110"/>
      <c r="O4" s="111"/>
      <c r="P4" s="112"/>
      <c r="Q4" s="112"/>
    </row>
    <row r="5" spans="2:17" ht="12.95" customHeight="1" x14ac:dyDescent="0.25">
      <c r="B5" s="104" t="s">
        <v>141</v>
      </c>
      <c r="C5" s="105" t="s">
        <v>33</v>
      </c>
      <c r="D5" s="106"/>
      <c r="E5" s="106"/>
      <c r="F5" s="107"/>
      <c r="G5" s="106"/>
      <c r="H5" s="106"/>
      <c r="I5" s="79"/>
      <c r="J5" s="79"/>
      <c r="K5" s="108">
        <f>I5+J5</f>
        <v>0</v>
      </c>
      <c r="L5" s="108">
        <f t="shared" si="0"/>
        <v>0</v>
      </c>
      <c r="M5" s="109" t="e">
        <f t="shared" ref="M5:M6" si="1">+L5/$L$7</f>
        <v>#DIV/0!</v>
      </c>
      <c r="N5" s="110"/>
      <c r="O5" s="111"/>
      <c r="P5" s="112"/>
      <c r="Q5" s="112"/>
    </row>
    <row r="6" spans="2:17" ht="12.75" x14ac:dyDescent="0.25">
      <c r="B6" s="104" t="s">
        <v>141</v>
      </c>
      <c r="C6" s="105" t="s">
        <v>33</v>
      </c>
      <c r="D6" s="106"/>
      <c r="E6" s="106"/>
      <c r="F6" s="107"/>
      <c r="G6" s="110"/>
      <c r="H6" s="110"/>
      <c r="I6" s="79"/>
      <c r="J6" s="79"/>
      <c r="K6" s="108">
        <f t="shared" ref="K6" si="2">I6+J6</f>
        <v>0</v>
      </c>
      <c r="L6" s="108">
        <f t="shared" si="0"/>
        <v>0</v>
      </c>
      <c r="M6" s="109" t="e">
        <f t="shared" si="1"/>
        <v>#DIV/0!</v>
      </c>
      <c r="N6" s="110"/>
      <c r="O6" s="111"/>
      <c r="P6" s="112"/>
      <c r="Q6" s="112"/>
    </row>
    <row r="7" spans="2:17" ht="12.75" x14ac:dyDescent="0.25">
      <c r="B7" s="113" t="s">
        <v>34</v>
      </c>
      <c r="C7" s="114"/>
      <c r="D7" s="114"/>
      <c r="E7" s="115"/>
      <c r="F7" s="116"/>
      <c r="G7" s="115"/>
      <c r="H7" s="115"/>
      <c r="I7" s="115"/>
      <c r="J7" s="117"/>
      <c r="K7" s="117"/>
      <c r="L7" s="118">
        <f>SUM(L4:L6)</f>
        <v>0</v>
      </c>
      <c r="M7" s="119" t="e">
        <f>+L7/D79</f>
        <v>#DIV/0!</v>
      </c>
      <c r="N7" s="115"/>
    </row>
    <row r="9" spans="2:17" ht="15" x14ac:dyDescent="0.25">
      <c r="B9" s="26" t="s">
        <v>143</v>
      </c>
      <c r="C9" s="27"/>
      <c r="D9" s="27"/>
      <c r="E9" s="27"/>
      <c r="F9" s="27"/>
      <c r="G9" s="27"/>
      <c r="H9" s="27"/>
      <c r="I9" s="27"/>
      <c r="J9" s="27"/>
    </row>
    <row r="10" spans="2:17" ht="38.25" x14ac:dyDescent="0.25">
      <c r="B10" s="36" t="s">
        <v>8</v>
      </c>
      <c r="C10" s="37" t="s">
        <v>32</v>
      </c>
      <c r="D10" s="36" t="s">
        <v>162</v>
      </c>
      <c r="E10" s="36" t="s">
        <v>148</v>
      </c>
      <c r="F10" s="36" t="s">
        <v>149</v>
      </c>
      <c r="G10" s="120" t="s">
        <v>151</v>
      </c>
      <c r="H10" s="120" t="s">
        <v>1</v>
      </c>
      <c r="I10" s="36" t="s">
        <v>6</v>
      </c>
      <c r="J10" s="36" t="s">
        <v>10</v>
      </c>
    </row>
    <row r="11" spans="2:17" ht="12.75" x14ac:dyDescent="0.25">
      <c r="B11" s="104" t="s">
        <v>144</v>
      </c>
      <c r="C11" s="105" t="s">
        <v>163</v>
      </c>
      <c r="D11" s="121"/>
      <c r="E11" s="121"/>
      <c r="F11" s="121"/>
      <c r="G11" s="121"/>
      <c r="H11" s="122">
        <f>+G11*6</f>
        <v>0</v>
      </c>
      <c r="I11" s="109" t="e">
        <f>+H11/$H$15</f>
        <v>#DIV/0!</v>
      </c>
      <c r="J11" s="121"/>
    </row>
    <row r="12" spans="2:17" ht="12.75" x14ac:dyDescent="0.25">
      <c r="B12" s="104" t="s">
        <v>145</v>
      </c>
      <c r="C12" s="105" t="s">
        <v>163</v>
      </c>
      <c r="D12" s="121"/>
      <c r="E12" s="121"/>
      <c r="F12" s="121"/>
      <c r="G12" s="121"/>
      <c r="H12" s="122">
        <f>+G12*9</f>
        <v>0</v>
      </c>
      <c r="I12" s="109" t="e">
        <f>+H12/$H$15</f>
        <v>#DIV/0!</v>
      </c>
      <c r="J12" s="121"/>
    </row>
    <row r="13" spans="2:17" ht="12.75" x14ac:dyDescent="0.25">
      <c r="B13" s="104" t="s">
        <v>146</v>
      </c>
      <c r="C13" s="105" t="s">
        <v>163</v>
      </c>
      <c r="D13" s="121"/>
      <c r="E13" s="121"/>
      <c r="F13" s="121"/>
      <c r="G13" s="121"/>
      <c r="H13" s="122">
        <f>+G13*6</f>
        <v>0</v>
      </c>
      <c r="I13" s="109" t="e">
        <f>+H13/$H$15</f>
        <v>#DIV/0!</v>
      </c>
      <c r="J13" s="121"/>
    </row>
    <row r="14" spans="2:17" ht="12.75" x14ac:dyDescent="0.25">
      <c r="B14" s="104" t="s">
        <v>147</v>
      </c>
      <c r="C14" s="105" t="s">
        <v>163</v>
      </c>
      <c r="D14" s="121"/>
      <c r="E14" s="121"/>
      <c r="F14" s="121"/>
      <c r="G14" s="121"/>
      <c r="H14" s="122">
        <f>+G14*9</f>
        <v>0</v>
      </c>
      <c r="I14" s="109" t="e">
        <f>+H14/$H$15</f>
        <v>#DIV/0!</v>
      </c>
      <c r="J14" s="121"/>
    </row>
    <row r="15" spans="2:17" ht="12.75" x14ac:dyDescent="0.25">
      <c r="B15" s="113" t="s">
        <v>150</v>
      </c>
      <c r="C15" s="113"/>
      <c r="D15" s="113"/>
      <c r="E15" s="113"/>
      <c r="F15" s="113"/>
      <c r="G15" s="113"/>
      <c r="H15" s="118">
        <f>SUM(H11:H14)</f>
        <v>0</v>
      </c>
      <c r="I15" s="119" t="e">
        <f>+H15/D79</f>
        <v>#DIV/0!</v>
      </c>
      <c r="J15" s="113"/>
    </row>
    <row r="17" spans="2:10" ht="15" x14ac:dyDescent="0.25">
      <c r="B17" s="26" t="s">
        <v>152</v>
      </c>
      <c r="C17" s="27"/>
      <c r="D17" s="27"/>
      <c r="E17" s="27"/>
      <c r="F17" s="27"/>
      <c r="G17" s="27"/>
      <c r="H17" s="27"/>
      <c r="I17" s="27"/>
      <c r="J17" s="27"/>
    </row>
    <row r="18" spans="2:10" ht="38.25" x14ac:dyDescent="0.25">
      <c r="B18" s="36" t="s">
        <v>8</v>
      </c>
      <c r="C18" s="37" t="s">
        <v>32</v>
      </c>
      <c r="D18" s="36" t="s">
        <v>162</v>
      </c>
      <c r="E18" s="36" t="s">
        <v>148</v>
      </c>
      <c r="F18" s="36" t="s">
        <v>149</v>
      </c>
      <c r="G18" s="120" t="s">
        <v>151</v>
      </c>
      <c r="H18" s="120" t="s">
        <v>1</v>
      </c>
      <c r="I18" s="36" t="s">
        <v>6</v>
      </c>
      <c r="J18" s="36" t="s">
        <v>10</v>
      </c>
    </row>
    <row r="19" spans="2:10" ht="12.75" x14ac:dyDescent="0.25">
      <c r="B19" s="104" t="s">
        <v>141</v>
      </c>
      <c r="C19" s="105"/>
      <c r="D19" s="121"/>
      <c r="E19" s="121"/>
      <c r="F19" s="121"/>
      <c r="G19" s="121"/>
      <c r="H19" s="122">
        <f>+G19*6</f>
        <v>0</v>
      </c>
      <c r="I19" s="109" t="e">
        <f>+H19/$H$15</f>
        <v>#DIV/0!</v>
      </c>
      <c r="J19" s="121"/>
    </row>
    <row r="20" spans="2:10" ht="12.75" x14ac:dyDescent="0.25">
      <c r="B20" s="104" t="s">
        <v>141</v>
      </c>
      <c r="C20" s="105"/>
      <c r="D20" s="121"/>
      <c r="E20" s="121"/>
      <c r="F20" s="121"/>
      <c r="G20" s="121"/>
      <c r="H20" s="122">
        <f>+G20*9</f>
        <v>0</v>
      </c>
      <c r="I20" s="109" t="e">
        <f>+H20/$H$15</f>
        <v>#DIV/0!</v>
      </c>
      <c r="J20" s="121"/>
    </row>
    <row r="21" spans="2:10" ht="12.75" x14ac:dyDescent="0.25">
      <c r="B21" s="104" t="s">
        <v>141</v>
      </c>
      <c r="C21" s="105"/>
      <c r="D21" s="121"/>
      <c r="E21" s="121"/>
      <c r="F21" s="121"/>
      <c r="G21" s="121"/>
      <c r="H21" s="122">
        <f>+G21*6</f>
        <v>0</v>
      </c>
      <c r="I21" s="109" t="e">
        <f>+H21/$H$15</f>
        <v>#DIV/0!</v>
      </c>
      <c r="J21" s="121"/>
    </row>
    <row r="22" spans="2:10" ht="12.75" x14ac:dyDescent="0.25">
      <c r="B22" s="113" t="s">
        <v>153</v>
      </c>
      <c r="C22" s="113"/>
      <c r="D22" s="113"/>
      <c r="E22" s="113"/>
      <c r="F22" s="113"/>
      <c r="G22" s="113"/>
      <c r="H22" s="118">
        <f>SUM(H19:H21)</f>
        <v>0</v>
      </c>
      <c r="I22" s="119" t="e">
        <f>+H22/D82</f>
        <v>#DIV/0!</v>
      </c>
      <c r="J22" s="113"/>
    </row>
    <row r="24" spans="2:10" ht="15" x14ac:dyDescent="0.25">
      <c r="B24" s="26" t="s">
        <v>154</v>
      </c>
      <c r="C24" s="27"/>
      <c r="D24" s="27"/>
      <c r="E24" s="27"/>
      <c r="F24" s="27"/>
      <c r="G24" s="27"/>
      <c r="H24" s="27"/>
      <c r="I24" s="27"/>
      <c r="J24" s="27"/>
    </row>
    <row r="25" spans="2:10" ht="38.25" x14ac:dyDescent="0.25">
      <c r="B25" s="36" t="s">
        <v>8</v>
      </c>
      <c r="C25" s="37" t="s">
        <v>32</v>
      </c>
      <c r="D25" s="36" t="s">
        <v>162</v>
      </c>
      <c r="E25" s="36" t="s">
        <v>148</v>
      </c>
      <c r="F25" s="36" t="s">
        <v>149</v>
      </c>
      <c r="G25" s="120" t="s">
        <v>151</v>
      </c>
      <c r="H25" s="120" t="s">
        <v>1</v>
      </c>
      <c r="I25" s="36" t="s">
        <v>6</v>
      </c>
      <c r="J25" s="36" t="s">
        <v>10</v>
      </c>
    </row>
    <row r="26" spans="2:10" ht="12.75" x14ac:dyDescent="0.25">
      <c r="B26" s="104" t="s">
        <v>141</v>
      </c>
      <c r="C26" s="105"/>
      <c r="D26" s="121"/>
      <c r="E26" s="121"/>
      <c r="F26" s="121"/>
      <c r="G26" s="121"/>
      <c r="H26" s="122">
        <f>+G26*6</f>
        <v>0</v>
      </c>
      <c r="I26" s="109" t="e">
        <f>+H26/$H$15</f>
        <v>#DIV/0!</v>
      </c>
      <c r="J26" s="121"/>
    </row>
    <row r="27" spans="2:10" ht="12.75" x14ac:dyDescent="0.25">
      <c r="B27" s="104" t="s">
        <v>141</v>
      </c>
      <c r="C27" s="105"/>
      <c r="D27" s="121"/>
      <c r="E27" s="121"/>
      <c r="F27" s="121"/>
      <c r="G27" s="121"/>
      <c r="H27" s="122">
        <f>+G27*9</f>
        <v>0</v>
      </c>
      <c r="I27" s="109" t="e">
        <f>+H27/$H$15</f>
        <v>#DIV/0!</v>
      </c>
      <c r="J27" s="121"/>
    </row>
    <row r="28" spans="2:10" ht="12.75" x14ac:dyDescent="0.25">
      <c r="B28" s="104" t="s">
        <v>141</v>
      </c>
      <c r="C28" s="105"/>
      <c r="D28" s="121"/>
      <c r="E28" s="121"/>
      <c r="F28" s="121"/>
      <c r="G28" s="121"/>
      <c r="H28" s="122">
        <f>+G28*6</f>
        <v>0</v>
      </c>
      <c r="I28" s="109" t="e">
        <f>+H28/$H$15</f>
        <v>#DIV/0!</v>
      </c>
      <c r="J28" s="121"/>
    </row>
    <row r="29" spans="2:10" ht="12.75" x14ac:dyDescent="0.25">
      <c r="B29" s="113" t="s">
        <v>165</v>
      </c>
      <c r="C29" s="113"/>
      <c r="D29" s="113"/>
      <c r="E29" s="113"/>
      <c r="F29" s="113"/>
      <c r="G29" s="113"/>
      <c r="H29" s="118">
        <f>SUM(H26:H28)</f>
        <v>0</v>
      </c>
      <c r="I29" s="119" t="e">
        <f>+H29/#REF!</f>
        <v>#REF!</v>
      </c>
      <c r="J29" s="113"/>
    </row>
    <row r="31" spans="2:10" ht="15" x14ac:dyDescent="0.25">
      <c r="B31" s="26" t="s">
        <v>158</v>
      </c>
      <c r="C31" s="27"/>
      <c r="D31" s="27"/>
      <c r="E31" s="27"/>
      <c r="F31" s="27"/>
      <c r="G31" s="27"/>
      <c r="H31" s="27"/>
      <c r="I31" s="27"/>
      <c r="J31" s="27"/>
    </row>
    <row r="32" spans="2:10" ht="38.25" x14ac:dyDescent="0.25">
      <c r="B32" s="36" t="s">
        <v>8</v>
      </c>
      <c r="C32" s="37" t="s">
        <v>32</v>
      </c>
      <c r="D32" s="36" t="s">
        <v>162</v>
      </c>
      <c r="E32" s="36" t="s">
        <v>148</v>
      </c>
      <c r="F32" s="36" t="s">
        <v>149</v>
      </c>
      <c r="G32" s="120" t="s">
        <v>151</v>
      </c>
      <c r="H32" s="120" t="s">
        <v>1</v>
      </c>
      <c r="I32" s="36" t="s">
        <v>6</v>
      </c>
      <c r="J32" s="36" t="s">
        <v>10</v>
      </c>
    </row>
    <row r="33" spans="2:10" ht="12.75" x14ac:dyDescent="0.25">
      <c r="B33" s="104" t="s">
        <v>159</v>
      </c>
      <c r="C33" s="105"/>
      <c r="D33" s="121"/>
      <c r="E33" s="121"/>
      <c r="F33" s="121"/>
      <c r="G33" s="121"/>
      <c r="H33" s="122">
        <f>+G33*6</f>
        <v>0</v>
      </c>
      <c r="I33" s="109" t="e">
        <f>+H33/$H$15</f>
        <v>#DIV/0!</v>
      </c>
      <c r="J33" s="121"/>
    </row>
    <row r="34" spans="2:10" ht="12.75" x14ac:dyDescent="0.25">
      <c r="B34" s="104" t="s">
        <v>160</v>
      </c>
      <c r="C34" s="105"/>
      <c r="D34" s="121"/>
      <c r="E34" s="121"/>
      <c r="F34" s="121"/>
      <c r="G34" s="121"/>
      <c r="H34" s="122">
        <f>+G34*9</f>
        <v>0</v>
      </c>
      <c r="I34" s="109" t="e">
        <f>+H34/$H$15</f>
        <v>#DIV/0!</v>
      </c>
      <c r="J34" s="121"/>
    </row>
    <row r="35" spans="2:10" ht="12.75" x14ac:dyDescent="0.25">
      <c r="B35" s="104" t="s">
        <v>161</v>
      </c>
      <c r="C35" s="105"/>
      <c r="D35" s="121"/>
      <c r="E35" s="121"/>
      <c r="F35" s="121"/>
      <c r="G35" s="121"/>
      <c r="H35" s="122"/>
      <c r="I35" s="109"/>
      <c r="J35" s="121"/>
    </row>
    <row r="36" spans="2:10" ht="12.75" x14ac:dyDescent="0.25">
      <c r="B36" s="104" t="s">
        <v>141</v>
      </c>
      <c r="C36" s="105"/>
      <c r="D36" s="121"/>
      <c r="E36" s="121"/>
      <c r="F36" s="121"/>
      <c r="G36" s="121"/>
      <c r="H36" s="122"/>
      <c r="I36" s="109"/>
      <c r="J36" s="121"/>
    </row>
    <row r="37" spans="2:10" ht="12.75" x14ac:dyDescent="0.25">
      <c r="B37" s="104" t="s">
        <v>141</v>
      </c>
      <c r="C37" s="105"/>
      <c r="D37" s="121"/>
      <c r="E37" s="121"/>
      <c r="F37" s="121"/>
      <c r="G37" s="121"/>
      <c r="H37" s="122">
        <f>+G37*6</f>
        <v>0</v>
      </c>
      <c r="I37" s="109" t="e">
        <f>+H37/$H$15</f>
        <v>#DIV/0!</v>
      </c>
      <c r="J37" s="121"/>
    </row>
    <row r="38" spans="2:10" ht="12.75" x14ac:dyDescent="0.25">
      <c r="B38" s="113" t="s">
        <v>166</v>
      </c>
      <c r="C38" s="113"/>
      <c r="D38" s="113"/>
      <c r="E38" s="113"/>
      <c r="F38" s="113"/>
      <c r="G38" s="113"/>
      <c r="H38" s="118">
        <f>SUM(H33:H37)</f>
        <v>0</v>
      </c>
      <c r="I38" s="119" t="e">
        <f>+H38/D89</f>
        <v>#DIV/0!</v>
      </c>
      <c r="J38" s="113"/>
    </row>
    <row r="40" spans="2:10" ht="15" x14ac:dyDescent="0.25">
      <c r="B40" s="26" t="s">
        <v>164</v>
      </c>
      <c r="C40" s="27"/>
      <c r="D40" s="27"/>
      <c r="E40" s="27"/>
      <c r="F40" s="27"/>
      <c r="G40" s="27"/>
      <c r="H40" s="27"/>
      <c r="I40" s="27"/>
      <c r="J40" s="27"/>
    </row>
    <row r="41" spans="2:10" ht="38.25" x14ac:dyDescent="0.25">
      <c r="B41" s="36" t="s">
        <v>8</v>
      </c>
      <c r="C41" s="37" t="s">
        <v>32</v>
      </c>
      <c r="D41" s="36" t="s">
        <v>162</v>
      </c>
      <c r="E41" s="36" t="s">
        <v>148</v>
      </c>
      <c r="F41" s="36" t="s">
        <v>149</v>
      </c>
      <c r="G41" s="120" t="s">
        <v>151</v>
      </c>
      <c r="H41" s="120" t="s">
        <v>1</v>
      </c>
      <c r="I41" s="36" t="s">
        <v>6</v>
      </c>
      <c r="J41" s="36" t="s">
        <v>10</v>
      </c>
    </row>
    <row r="42" spans="2:10" ht="12.75" x14ac:dyDescent="0.25">
      <c r="B42" s="104" t="s">
        <v>141</v>
      </c>
      <c r="C42" s="105"/>
      <c r="D42" s="121"/>
      <c r="E42" s="121"/>
      <c r="F42" s="121"/>
      <c r="G42" s="121"/>
      <c r="H42" s="122"/>
      <c r="I42" s="109"/>
      <c r="J42" s="121"/>
    </row>
    <row r="43" spans="2:10" ht="12.75" x14ac:dyDescent="0.25">
      <c r="B43" s="104" t="s">
        <v>141</v>
      </c>
      <c r="C43" s="105"/>
      <c r="D43" s="121"/>
      <c r="E43" s="121"/>
      <c r="F43" s="121"/>
      <c r="G43" s="121"/>
      <c r="H43" s="122"/>
      <c r="I43" s="109"/>
      <c r="J43" s="121"/>
    </row>
    <row r="44" spans="2:10" ht="12.75" x14ac:dyDescent="0.25">
      <c r="B44" s="104" t="s">
        <v>141</v>
      </c>
      <c r="C44" s="105"/>
      <c r="D44" s="121"/>
      <c r="E44" s="121"/>
      <c r="F44" s="121"/>
      <c r="G44" s="121"/>
      <c r="H44" s="122">
        <f>+G44*6</f>
        <v>0</v>
      </c>
      <c r="I44" s="109" t="e">
        <f>+H44/$H$15</f>
        <v>#DIV/0!</v>
      </c>
      <c r="J44" s="121"/>
    </row>
    <row r="45" spans="2:10" ht="25.5" x14ac:dyDescent="0.25">
      <c r="B45" s="113" t="s">
        <v>167</v>
      </c>
      <c r="C45" s="113"/>
      <c r="D45" s="113"/>
      <c r="E45" s="113"/>
      <c r="F45" s="113"/>
      <c r="G45" s="113"/>
      <c r="H45" s="118">
        <f>SUM(H42:H44)</f>
        <v>0</v>
      </c>
      <c r="I45" s="119" t="e">
        <f>+H45/D98</f>
        <v>#DIV/0!</v>
      </c>
      <c r="J45" s="113"/>
    </row>
    <row r="47" spans="2:10" ht="15" x14ac:dyDescent="0.25">
      <c r="B47" s="26" t="s">
        <v>86</v>
      </c>
      <c r="C47" s="27"/>
      <c r="D47" s="27"/>
      <c r="E47" s="27"/>
      <c r="F47" s="27"/>
      <c r="G47" s="27"/>
      <c r="H47" s="27"/>
    </row>
    <row r="48" spans="2:10" ht="25.5" x14ac:dyDescent="0.25">
      <c r="B48" s="36" t="s">
        <v>8</v>
      </c>
      <c r="C48" s="36"/>
      <c r="D48" s="36" t="s">
        <v>1</v>
      </c>
      <c r="E48" s="36" t="s">
        <v>6</v>
      </c>
      <c r="F48" s="123" t="s">
        <v>10</v>
      </c>
      <c r="G48" s="124"/>
      <c r="H48" s="125"/>
    </row>
    <row r="49" spans="2:17" ht="12.75" x14ac:dyDescent="0.25">
      <c r="B49" s="104" t="s">
        <v>81</v>
      </c>
      <c r="C49" s="36"/>
      <c r="D49" s="121"/>
      <c r="E49" s="126" t="e">
        <f>D49/$D$79</f>
        <v>#DIV/0!</v>
      </c>
      <c r="F49" s="127"/>
      <c r="G49" s="128"/>
      <c r="H49" s="129"/>
    </row>
    <row r="50" spans="2:17" ht="12.75" x14ac:dyDescent="0.25">
      <c r="B50" s="104" t="s">
        <v>141</v>
      </c>
      <c r="C50" s="36"/>
      <c r="D50" s="121"/>
      <c r="E50" s="126"/>
      <c r="F50" s="127"/>
      <c r="G50" s="128"/>
      <c r="H50" s="129"/>
    </row>
    <row r="51" spans="2:17" ht="12.75" x14ac:dyDescent="0.25">
      <c r="B51" s="113"/>
      <c r="C51" s="113"/>
      <c r="D51" s="130">
        <f>SUM(D49:D50)</f>
        <v>0</v>
      </c>
      <c r="E51" s="131" t="e">
        <f>+D51/D79</f>
        <v>#DIV/0!</v>
      </c>
      <c r="F51" s="132"/>
      <c r="G51" s="133"/>
      <c r="H51" s="134"/>
    </row>
    <row r="53" spans="2:17" ht="22.7" customHeight="1" x14ac:dyDescent="0.25">
      <c r="B53" s="26" t="s">
        <v>35</v>
      </c>
      <c r="C53" s="27"/>
      <c r="D53" s="27"/>
      <c r="E53" s="27"/>
      <c r="F53" s="27"/>
      <c r="G53" s="27"/>
      <c r="H53" s="27"/>
    </row>
    <row r="54" spans="2:17" ht="25.5" x14ac:dyDescent="0.25">
      <c r="B54" s="36" t="s">
        <v>8</v>
      </c>
      <c r="C54" s="36"/>
      <c r="D54" s="36" t="s">
        <v>1</v>
      </c>
      <c r="E54" s="36" t="s">
        <v>6</v>
      </c>
      <c r="F54" s="123" t="s">
        <v>10</v>
      </c>
      <c r="G54" s="124"/>
      <c r="H54" s="125"/>
      <c r="I54" s="135" t="s">
        <v>84</v>
      </c>
      <c r="J54" s="136"/>
      <c r="K54" s="136"/>
      <c r="L54" s="136"/>
      <c r="M54" s="136"/>
      <c r="N54" s="136"/>
      <c r="O54" s="136"/>
      <c r="P54" s="136"/>
      <c r="Q54" s="136"/>
    </row>
    <row r="55" spans="2:17" ht="12.75" x14ac:dyDescent="0.25">
      <c r="B55" s="104" t="s">
        <v>7</v>
      </c>
      <c r="C55" s="59"/>
      <c r="D55" s="121"/>
      <c r="E55" s="126" t="e">
        <f t="shared" ref="E55:E65" si="3">D55/$D$79</f>
        <v>#DIV/0!</v>
      </c>
      <c r="F55" s="127"/>
      <c r="G55" s="128"/>
      <c r="H55" s="129"/>
    </row>
    <row r="56" spans="2:17" ht="12.75" x14ac:dyDescent="0.25">
      <c r="B56" s="104" t="s">
        <v>48</v>
      </c>
      <c r="C56" s="59" t="s">
        <v>50</v>
      </c>
      <c r="D56" s="121"/>
      <c r="E56" s="126" t="e">
        <f t="shared" si="3"/>
        <v>#DIV/0!</v>
      </c>
      <c r="F56" s="127"/>
      <c r="G56" s="128"/>
      <c r="H56" s="129"/>
      <c r="I56" s="137" t="s">
        <v>187</v>
      </c>
      <c r="J56" s="138"/>
      <c r="K56" s="138"/>
      <c r="L56" s="138"/>
      <c r="M56" s="138"/>
      <c r="N56" s="138"/>
      <c r="O56" s="138"/>
      <c r="P56" s="138"/>
      <c r="Q56" s="138"/>
    </row>
    <row r="57" spans="2:17" ht="12.95" customHeight="1" x14ac:dyDescent="0.25">
      <c r="B57" s="104" t="s">
        <v>49</v>
      </c>
      <c r="C57" s="59" t="s">
        <v>50</v>
      </c>
      <c r="D57" s="121"/>
      <c r="E57" s="126" t="e">
        <f t="shared" si="3"/>
        <v>#DIV/0!</v>
      </c>
      <c r="F57" s="127"/>
      <c r="G57" s="128"/>
      <c r="H57" s="129"/>
      <c r="I57" s="137"/>
      <c r="J57" s="138"/>
      <c r="K57" s="138"/>
      <c r="L57" s="138"/>
      <c r="M57" s="138"/>
      <c r="N57" s="138"/>
      <c r="O57" s="138"/>
      <c r="P57" s="138"/>
      <c r="Q57" s="138"/>
    </row>
    <row r="58" spans="2:17" ht="12.75" x14ac:dyDescent="0.25">
      <c r="B58" s="104" t="s">
        <v>78</v>
      </c>
      <c r="C58" s="59" t="s">
        <v>50</v>
      </c>
      <c r="D58" s="121"/>
      <c r="E58" s="126" t="e">
        <f t="shared" si="3"/>
        <v>#DIV/0!</v>
      </c>
      <c r="F58" s="127"/>
      <c r="G58" s="128"/>
      <c r="H58" s="129"/>
      <c r="I58" s="137"/>
      <c r="J58" s="138"/>
      <c r="K58" s="138"/>
      <c r="L58" s="138"/>
      <c r="M58" s="138"/>
      <c r="N58" s="138"/>
      <c r="O58" s="138"/>
      <c r="P58" s="138"/>
      <c r="Q58" s="138"/>
    </row>
    <row r="59" spans="2:17" ht="12.75" x14ac:dyDescent="0.25">
      <c r="B59" s="104" t="s">
        <v>79</v>
      </c>
      <c r="C59" s="59"/>
      <c r="D59" s="121"/>
      <c r="E59" s="126" t="e">
        <f t="shared" si="3"/>
        <v>#DIV/0!</v>
      </c>
      <c r="F59" s="127"/>
      <c r="G59" s="128"/>
      <c r="H59" s="129"/>
    </row>
    <row r="60" spans="2:17" ht="12.75" x14ac:dyDescent="0.25">
      <c r="B60" s="104" t="s">
        <v>80</v>
      </c>
      <c r="C60" s="59"/>
      <c r="D60" s="121"/>
      <c r="E60" s="126" t="e">
        <f t="shared" si="3"/>
        <v>#DIV/0!</v>
      </c>
      <c r="F60" s="127"/>
      <c r="G60" s="128"/>
      <c r="H60" s="129"/>
    </row>
    <row r="61" spans="2:17" ht="12.75" x14ac:dyDescent="0.25">
      <c r="B61" s="104" t="s">
        <v>180</v>
      </c>
      <c r="C61" s="59"/>
      <c r="D61" s="121"/>
      <c r="E61" s="126" t="e">
        <f t="shared" si="3"/>
        <v>#DIV/0!</v>
      </c>
      <c r="F61" s="127"/>
      <c r="G61" s="128"/>
      <c r="H61" s="129"/>
    </row>
    <row r="62" spans="2:17" ht="12.75" x14ac:dyDescent="0.25">
      <c r="B62" s="104" t="s">
        <v>83</v>
      </c>
      <c r="C62" s="59"/>
      <c r="D62" s="121"/>
      <c r="E62" s="126" t="e">
        <f t="shared" si="3"/>
        <v>#DIV/0!</v>
      </c>
      <c r="F62" s="127"/>
      <c r="G62" s="128"/>
      <c r="H62" s="129"/>
    </row>
    <row r="63" spans="2:17" ht="12.75" x14ac:dyDescent="0.25">
      <c r="B63" s="104" t="s">
        <v>179</v>
      </c>
      <c r="C63" s="59"/>
      <c r="D63" s="121"/>
      <c r="E63" s="126" t="e">
        <f t="shared" si="3"/>
        <v>#DIV/0!</v>
      </c>
      <c r="F63" s="127"/>
      <c r="G63" s="128"/>
      <c r="H63" s="129"/>
    </row>
    <row r="64" spans="2:17" ht="12.75" x14ac:dyDescent="0.25">
      <c r="B64" s="104" t="s">
        <v>82</v>
      </c>
      <c r="C64" s="59"/>
      <c r="D64" s="121"/>
      <c r="E64" s="126" t="e">
        <f t="shared" si="3"/>
        <v>#DIV/0!</v>
      </c>
      <c r="F64" s="127"/>
      <c r="G64" s="128"/>
      <c r="H64" s="129"/>
    </row>
    <row r="65" spans="2:8" ht="12.75" x14ac:dyDescent="0.25">
      <c r="B65" s="115" t="s">
        <v>168</v>
      </c>
      <c r="C65" s="114"/>
      <c r="D65" s="130">
        <f>SUM(D55:D64)</f>
        <v>0</v>
      </c>
      <c r="E65" s="131" t="e">
        <f t="shared" si="3"/>
        <v>#DIV/0!</v>
      </c>
      <c r="F65" s="132"/>
      <c r="G65" s="133"/>
      <c r="H65" s="134"/>
    </row>
    <row r="68" spans="2:8" ht="22.7" customHeight="1" x14ac:dyDescent="0.25">
      <c r="B68" s="96" t="s">
        <v>169</v>
      </c>
      <c r="C68" s="96"/>
      <c r="D68" s="96"/>
      <c r="E68" s="96"/>
    </row>
    <row r="69" spans="2:8" ht="15" x14ac:dyDescent="0.25">
      <c r="B69" s="97" t="s">
        <v>143</v>
      </c>
      <c r="C69" s="139"/>
      <c r="D69" s="140">
        <f>+H15</f>
        <v>0</v>
      </c>
      <c r="E69" s="141" t="e">
        <f>+D69/$D$79</f>
        <v>#DIV/0!</v>
      </c>
    </row>
    <row r="70" spans="2:8" ht="15" x14ac:dyDescent="0.25">
      <c r="B70" s="97" t="s">
        <v>152</v>
      </c>
      <c r="C70" s="139"/>
      <c r="D70" s="140">
        <f>+H22</f>
        <v>0</v>
      </c>
      <c r="E70" s="141" t="e">
        <f t="shared" ref="E70:E75" si="4">+D70/$D$79</f>
        <v>#DIV/0!</v>
      </c>
    </row>
    <row r="71" spans="2:8" ht="15" x14ac:dyDescent="0.25">
      <c r="B71" s="97" t="s">
        <v>154</v>
      </c>
      <c r="C71" s="139"/>
      <c r="D71" s="140">
        <f>+H29</f>
        <v>0</v>
      </c>
      <c r="E71" s="141" t="e">
        <f t="shared" si="4"/>
        <v>#DIV/0!</v>
      </c>
    </row>
    <row r="72" spans="2:8" ht="30" x14ac:dyDescent="0.25">
      <c r="B72" s="97" t="s">
        <v>158</v>
      </c>
      <c r="C72" s="139"/>
      <c r="D72" s="140">
        <f>+H38</f>
        <v>0</v>
      </c>
      <c r="E72" s="141" t="e">
        <f t="shared" si="4"/>
        <v>#DIV/0!</v>
      </c>
    </row>
    <row r="73" spans="2:8" ht="30" x14ac:dyDescent="0.25">
      <c r="B73" s="97" t="s">
        <v>164</v>
      </c>
      <c r="C73" s="139"/>
      <c r="D73" s="140">
        <f>+H45</f>
        <v>0</v>
      </c>
      <c r="E73" s="141" t="e">
        <f t="shared" si="4"/>
        <v>#DIV/0!</v>
      </c>
    </row>
    <row r="74" spans="2:8" ht="15" x14ac:dyDescent="0.25">
      <c r="B74" s="97" t="s">
        <v>86</v>
      </c>
      <c r="C74" s="139"/>
      <c r="D74" s="140">
        <f>+D51</f>
        <v>0</v>
      </c>
      <c r="E74" s="141" t="e">
        <f t="shared" si="4"/>
        <v>#DIV/0!</v>
      </c>
    </row>
    <row r="75" spans="2:8" ht="30" x14ac:dyDescent="0.25">
      <c r="B75" s="97" t="s">
        <v>35</v>
      </c>
      <c r="C75" s="139"/>
      <c r="D75" s="140">
        <f>+D65</f>
        <v>0</v>
      </c>
      <c r="E75" s="141" t="e">
        <f t="shared" si="4"/>
        <v>#DIV/0!</v>
      </c>
    </row>
    <row r="76" spans="2:8" ht="14.25" x14ac:dyDescent="0.25">
      <c r="B76" s="142"/>
      <c r="C76" s="143"/>
      <c r="D76" s="142"/>
      <c r="E76" s="144"/>
    </row>
    <row r="77" spans="2:8" ht="15" x14ac:dyDescent="0.25">
      <c r="B77" s="97" t="s">
        <v>36</v>
      </c>
      <c r="C77" s="145"/>
      <c r="D77" s="140">
        <f>+L7</f>
        <v>0</v>
      </c>
      <c r="E77" s="141" t="e">
        <f>+D77/$D$79</f>
        <v>#DIV/0!</v>
      </c>
    </row>
    <row r="78" spans="2:8" x14ac:dyDescent="0.25">
      <c r="E78" s="146"/>
    </row>
    <row r="79" spans="2:8" ht="15" x14ac:dyDescent="0.25">
      <c r="B79" s="97" t="s">
        <v>12</v>
      </c>
      <c r="C79" s="139"/>
      <c r="D79" s="140">
        <f>+D69+D70+D71+D72+D73+D74+D75+D77</f>
        <v>0</v>
      </c>
      <c r="E79" s="141" t="e">
        <f>D79/#REF!</f>
        <v>#REF!</v>
      </c>
    </row>
    <row r="80" spans="2:8" x14ac:dyDescent="0.25">
      <c r="E80" s="146"/>
    </row>
  </sheetData>
  <mergeCells count="16">
    <mergeCell ref="B2:N2"/>
    <mergeCell ref="F51:H51"/>
    <mergeCell ref="O3:Q3"/>
    <mergeCell ref="B9:J9"/>
    <mergeCell ref="B17:J17"/>
    <mergeCell ref="B24:J24"/>
    <mergeCell ref="B31:J31"/>
    <mergeCell ref="B40:J40"/>
    <mergeCell ref="B47:H47"/>
    <mergeCell ref="B68:E68"/>
    <mergeCell ref="F48:H48"/>
    <mergeCell ref="B53:H53"/>
    <mergeCell ref="F54:H54"/>
    <mergeCell ref="I54:Q54"/>
    <mergeCell ref="I56:Q58"/>
    <mergeCell ref="F65:H65"/>
  </mergeCells>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48"/>
  <sheetViews>
    <sheetView zoomScale="145" zoomScaleNormal="145" workbookViewId="0">
      <selection sqref="A1:XFD1048576"/>
    </sheetView>
  </sheetViews>
  <sheetFormatPr defaultRowHeight="14.25" x14ac:dyDescent="0.2"/>
  <cols>
    <col min="1" max="1" width="9.140625" style="2"/>
    <col min="2" max="2" width="46.42578125" style="2" customWidth="1"/>
    <col min="3" max="16384" width="9.140625" style="2"/>
  </cols>
  <sheetData>
    <row r="2" spans="2:17" ht="14.45" customHeight="1" x14ac:dyDescent="0.2">
      <c r="B2" s="147" t="s">
        <v>30</v>
      </c>
      <c r="C2" s="147"/>
      <c r="D2" s="147"/>
      <c r="E2" s="147"/>
      <c r="F2" s="148"/>
      <c r="G2" s="149" t="s">
        <v>188</v>
      </c>
      <c r="H2" s="149"/>
      <c r="I2" s="149"/>
      <c r="J2" s="149"/>
      <c r="K2" s="149"/>
      <c r="L2" s="149"/>
      <c r="M2" s="149"/>
      <c r="N2" s="149"/>
    </row>
    <row r="3" spans="2:17" x14ac:dyDescent="0.2">
      <c r="B3" s="150" t="s">
        <v>3</v>
      </c>
      <c r="C3" s="151"/>
      <c r="D3" s="151"/>
      <c r="E3" s="151"/>
      <c r="F3" s="148"/>
      <c r="G3" s="149"/>
      <c r="H3" s="149"/>
      <c r="I3" s="149"/>
      <c r="J3" s="149"/>
      <c r="K3" s="149"/>
      <c r="L3" s="149"/>
      <c r="M3" s="149"/>
      <c r="N3" s="149"/>
    </row>
    <row r="4" spans="2:17" x14ac:dyDescent="0.2">
      <c r="B4" s="150" t="s">
        <v>4</v>
      </c>
      <c r="C4" s="151"/>
      <c r="D4" s="151"/>
      <c r="E4" s="151"/>
      <c r="F4" s="148"/>
      <c r="G4" s="149"/>
      <c r="H4" s="149"/>
      <c r="I4" s="149"/>
      <c r="J4" s="149"/>
      <c r="K4" s="149"/>
      <c r="L4" s="149"/>
      <c r="M4" s="149"/>
      <c r="N4" s="149"/>
    </row>
    <row r="5" spans="2:17" x14ac:dyDescent="0.2">
      <c r="B5" s="150" t="s">
        <v>2</v>
      </c>
      <c r="C5" s="152"/>
      <c r="D5" s="152"/>
      <c r="E5" s="152"/>
      <c r="F5" s="148"/>
      <c r="G5" s="149"/>
      <c r="H5" s="149"/>
      <c r="I5" s="149"/>
      <c r="J5" s="149"/>
      <c r="K5" s="149"/>
      <c r="L5" s="149"/>
      <c r="M5" s="149"/>
      <c r="N5" s="149"/>
    </row>
    <row r="6" spans="2:17" ht="3.95" customHeight="1" x14ac:dyDescent="0.2">
      <c r="B6" s="153"/>
      <c r="C6" s="154"/>
      <c r="D6" s="154"/>
      <c r="E6" s="154"/>
      <c r="F6" s="148"/>
      <c r="G6" s="149"/>
      <c r="H6" s="149"/>
      <c r="I6" s="149"/>
      <c r="J6" s="149"/>
      <c r="K6" s="149"/>
      <c r="L6" s="149"/>
      <c r="M6" s="149"/>
      <c r="N6" s="149"/>
    </row>
    <row r="7" spans="2:17" ht="14.45" customHeight="1" x14ac:dyDescent="0.2">
      <c r="B7" s="155" t="s">
        <v>16</v>
      </c>
      <c r="C7" s="155"/>
      <c r="D7" s="155"/>
      <c r="E7" s="155"/>
      <c r="F7" s="148"/>
      <c r="G7" s="149"/>
      <c r="H7" s="149"/>
      <c r="I7" s="149"/>
      <c r="J7" s="149"/>
      <c r="K7" s="149"/>
      <c r="L7" s="149"/>
      <c r="M7" s="149"/>
      <c r="N7" s="149"/>
      <c r="O7" s="156"/>
      <c r="P7" s="156"/>
      <c r="Q7" s="156"/>
    </row>
    <row r="8" spans="2:17" ht="14.45" customHeight="1" x14ac:dyDescent="0.2">
      <c r="B8" s="104" t="s">
        <v>57</v>
      </c>
      <c r="C8" s="157"/>
      <c r="D8" s="157"/>
      <c r="E8" s="157"/>
      <c r="F8" s="148"/>
      <c r="G8" s="149"/>
      <c r="H8" s="149"/>
      <c r="I8" s="149"/>
      <c r="J8" s="149"/>
      <c r="K8" s="149"/>
      <c r="L8" s="149"/>
      <c r="M8" s="149"/>
      <c r="N8" s="149"/>
    </row>
    <row r="9" spans="2:17" x14ac:dyDescent="0.2">
      <c r="B9" s="104" t="s">
        <v>58</v>
      </c>
      <c r="C9" s="157"/>
      <c r="D9" s="157"/>
      <c r="E9" s="157"/>
      <c r="F9" s="148"/>
      <c r="G9" s="149"/>
      <c r="H9" s="149"/>
      <c r="I9" s="149"/>
      <c r="J9" s="149"/>
      <c r="K9" s="149"/>
      <c r="L9" s="149"/>
      <c r="M9" s="149"/>
      <c r="N9" s="149"/>
    </row>
    <row r="10" spans="2:17" x14ac:dyDescent="0.2">
      <c r="B10" s="104" t="s">
        <v>59</v>
      </c>
      <c r="C10" s="157"/>
      <c r="D10" s="157"/>
      <c r="E10" s="157"/>
      <c r="F10" s="148"/>
      <c r="G10" s="149"/>
      <c r="H10" s="149"/>
      <c r="I10" s="149"/>
      <c r="J10" s="149"/>
      <c r="K10" s="149"/>
      <c r="L10" s="149"/>
      <c r="M10" s="149"/>
      <c r="N10" s="149"/>
    </row>
    <row r="11" spans="2:17" x14ac:dyDescent="0.2">
      <c r="B11" s="104" t="s">
        <v>60</v>
      </c>
      <c r="C11" s="157"/>
      <c r="D11" s="157"/>
      <c r="E11" s="157"/>
      <c r="F11" s="148"/>
      <c r="G11" s="149"/>
      <c r="H11" s="149"/>
      <c r="I11" s="149"/>
      <c r="J11" s="149"/>
      <c r="K11" s="149"/>
      <c r="L11" s="149"/>
      <c r="M11" s="149"/>
      <c r="N11" s="149"/>
    </row>
    <row r="12" spans="2:17" x14ac:dyDescent="0.2">
      <c r="B12" s="158" t="s">
        <v>20</v>
      </c>
      <c r="C12" s="159">
        <f>SUM(C8:C11)</f>
        <v>0</v>
      </c>
      <c r="D12" s="159">
        <f t="shared" ref="D12:E12" si="0">SUM(D8:D11)</f>
        <v>0</v>
      </c>
      <c r="E12" s="159">
        <f t="shared" si="0"/>
        <v>0</v>
      </c>
      <c r="F12" s="148"/>
      <c r="G12" s="149"/>
      <c r="H12" s="149"/>
      <c r="I12" s="149"/>
      <c r="J12" s="149"/>
      <c r="K12" s="149"/>
      <c r="L12" s="149"/>
      <c r="M12" s="149"/>
      <c r="N12" s="149"/>
    </row>
    <row r="13" spans="2:17" x14ac:dyDescent="0.2">
      <c r="B13" s="155" t="s">
        <v>17</v>
      </c>
      <c r="C13" s="155"/>
      <c r="D13" s="155"/>
      <c r="E13" s="155"/>
      <c r="F13" s="148"/>
      <c r="G13" s="149"/>
      <c r="H13" s="149"/>
      <c r="I13" s="149"/>
      <c r="J13" s="149"/>
      <c r="K13" s="149"/>
      <c r="L13" s="149"/>
      <c r="M13" s="149"/>
      <c r="N13" s="149"/>
    </row>
    <row r="14" spans="2:17" x14ac:dyDescent="0.2">
      <c r="B14" s="104" t="s">
        <v>21</v>
      </c>
      <c r="C14" s="157"/>
      <c r="D14" s="157"/>
      <c r="E14" s="157"/>
      <c r="F14" s="148"/>
      <c r="G14" s="149"/>
      <c r="H14" s="149"/>
      <c r="I14" s="149"/>
      <c r="J14" s="149"/>
      <c r="K14" s="149"/>
      <c r="L14" s="149"/>
      <c r="M14" s="149"/>
      <c r="N14" s="149"/>
    </row>
    <row r="15" spans="2:17" x14ac:dyDescent="0.2">
      <c r="B15" s="104" t="s">
        <v>61</v>
      </c>
      <c r="C15" s="157"/>
      <c r="D15" s="157"/>
      <c r="E15" s="157"/>
      <c r="F15" s="148"/>
      <c r="G15" s="149"/>
      <c r="H15" s="149"/>
      <c r="I15" s="149"/>
      <c r="J15" s="149"/>
      <c r="K15" s="149"/>
      <c r="L15" s="149"/>
      <c r="M15" s="149"/>
      <c r="N15" s="149"/>
    </row>
    <row r="16" spans="2:17" x14ac:dyDescent="0.2">
      <c r="B16" s="158" t="s">
        <v>24</v>
      </c>
      <c r="C16" s="159">
        <f>SUM(C14:C15)</f>
        <v>0</v>
      </c>
      <c r="D16" s="159">
        <f>SUM(D14:D15)</f>
        <v>0</v>
      </c>
      <c r="E16" s="159">
        <f>SUM(E14:E15)</f>
        <v>0</v>
      </c>
      <c r="F16" s="148"/>
    </row>
    <row r="17" spans="2:6" x14ac:dyDescent="0.2">
      <c r="B17" s="155" t="s">
        <v>18</v>
      </c>
      <c r="C17" s="155"/>
      <c r="D17" s="155"/>
      <c r="E17" s="155"/>
      <c r="F17" s="148"/>
    </row>
    <row r="18" spans="2:6" x14ac:dyDescent="0.2">
      <c r="B18" s="104" t="s">
        <v>62</v>
      </c>
      <c r="C18" s="157"/>
      <c r="D18" s="157"/>
      <c r="E18" s="157"/>
      <c r="F18" s="148"/>
    </row>
    <row r="19" spans="2:6" x14ac:dyDescent="0.2">
      <c r="B19" s="104" t="s">
        <v>63</v>
      </c>
      <c r="C19" s="157"/>
      <c r="D19" s="157"/>
      <c r="E19" s="157"/>
      <c r="F19" s="148"/>
    </row>
    <row r="20" spans="2:6" x14ac:dyDescent="0.2">
      <c r="B20" s="158" t="s">
        <v>25</v>
      </c>
      <c r="C20" s="159">
        <f>SUM(C18:C19)</f>
        <v>0</v>
      </c>
      <c r="D20" s="159">
        <f>SUM(D18:D19)</f>
        <v>0</v>
      </c>
      <c r="E20" s="159">
        <f>SUM(E18:E19)</f>
        <v>0</v>
      </c>
      <c r="F20" s="148"/>
    </row>
    <row r="21" spans="2:6" x14ac:dyDescent="0.2">
      <c r="B21" s="155" t="s">
        <v>19</v>
      </c>
      <c r="C21" s="155"/>
      <c r="D21" s="155"/>
      <c r="E21" s="155"/>
      <c r="F21" s="148"/>
    </row>
    <row r="22" spans="2:6" x14ac:dyDescent="0.2">
      <c r="B22" s="104" t="s">
        <v>22</v>
      </c>
      <c r="C22" s="157"/>
      <c r="D22" s="157"/>
      <c r="E22" s="157"/>
      <c r="F22" s="148"/>
    </row>
    <row r="23" spans="2:6" x14ac:dyDescent="0.2">
      <c r="B23" s="104" t="s">
        <v>64</v>
      </c>
      <c r="C23" s="157"/>
      <c r="D23" s="157"/>
      <c r="E23" s="157"/>
      <c r="F23" s="148"/>
    </row>
    <row r="24" spans="2:6" x14ac:dyDescent="0.2">
      <c r="B24" s="104" t="s">
        <v>65</v>
      </c>
      <c r="C24" s="157"/>
      <c r="D24" s="157"/>
      <c r="E24" s="157"/>
      <c r="F24" s="148"/>
    </row>
    <row r="25" spans="2:6" x14ac:dyDescent="0.2">
      <c r="B25" s="104" t="s">
        <v>66</v>
      </c>
      <c r="C25" s="157"/>
      <c r="D25" s="157"/>
      <c r="E25" s="157"/>
      <c r="F25" s="148"/>
    </row>
    <row r="26" spans="2:6" ht="25.5" x14ac:dyDescent="0.2">
      <c r="B26" s="104" t="s">
        <v>67</v>
      </c>
      <c r="C26" s="157"/>
      <c r="D26" s="157"/>
      <c r="E26" s="157"/>
      <c r="F26" s="148"/>
    </row>
    <row r="27" spans="2:6" x14ac:dyDescent="0.2">
      <c r="B27" s="104" t="s">
        <v>68</v>
      </c>
      <c r="C27" s="157"/>
      <c r="D27" s="157"/>
      <c r="E27" s="157"/>
      <c r="F27" s="148"/>
    </row>
    <row r="28" spans="2:6" x14ac:dyDescent="0.2">
      <c r="B28" s="158" t="s">
        <v>26</v>
      </c>
      <c r="C28" s="159">
        <f>SUM(C22:C27)</f>
        <v>0</v>
      </c>
      <c r="D28" s="159">
        <f t="shared" ref="D28:E28" si="1">SUM(D22:D27)</f>
        <v>0</v>
      </c>
      <c r="E28" s="159">
        <f t="shared" si="1"/>
        <v>0</v>
      </c>
      <c r="F28" s="148"/>
    </row>
    <row r="29" spans="2:6" ht="4.5" customHeight="1" x14ac:dyDescent="0.2">
      <c r="B29" s="153"/>
      <c r="C29" s="154"/>
      <c r="D29" s="154"/>
      <c r="E29" s="154"/>
      <c r="F29" s="148"/>
    </row>
    <row r="30" spans="2:6" x14ac:dyDescent="0.2">
      <c r="B30" s="160" t="s">
        <v>44</v>
      </c>
      <c r="C30" s="159">
        <f>C16+C12</f>
        <v>0</v>
      </c>
      <c r="D30" s="159">
        <f>D16+D12</f>
        <v>0</v>
      </c>
      <c r="E30" s="159">
        <f>E16+E12</f>
        <v>0</v>
      </c>
      <c r="F30" s="148"/>
    </row>
    <row r="31" spans="2:6" x14ac:dyDescent="0.2">
      <c r="B31" s="160" t="s">
        <v>43</v>
      </c>
      <c r="C31" s="159">
        <f>C28+C20</f>
        <v>0</v>
      </c>
      <c r="D31" s="159">
        <f>D28+D20</f>
        <v>0</v>
      </c>
      <c r="E31" s="159">
        <f>E28+E20</f>
        <v>0</v>
      </c>
      <c r="F31" s="148"/>
    </row>
    <row r="32" spans="2:6" x14ac:dyDescent="0.2">
      <c r="B32" s="160" t="s">
        <v>47</v>
      </c>
      <c r="C32" s="159">
        <f>C31+C30</f>
        <v>0</v>
      </c>
      <c r="D32" s="159">
        <f t="shared" ref="D32:E32" si="2">D31+D30</f>
        <v>0</v>
      </c>
      <c r="E32" s="159">
        <f t="shared" si="2"/>
        <v>0</v>
      </c>
      <c r="F32" s="148"/>
    </row>
    <row r="33" spans="2:6" x14ac:dyDescent="0.2">
      <c r="B33" s="113" t="s">
        <v>45</v>
      </c>
      <c r="C33" s="161">
        <f t="shared" ref="C33:E35" si="3">C30/C$48</f>
        <v>0</v>
      </c>
      <c r="D33" s="161">
        <f t="shared" si="3"/>
        <v>0</v>
      </c>
      <c r="E33" s="161">
        <f t="shared" si="3"/>
        <v>0</v>
      </c>
      <c r="F33" s="148"/>
    </row>
    <row r="34" spans="2:6" x14ac:dyDescent="0.2">
      <c r="B34" s="113" t="s">
        <v>46</v>
      </c>
      <c r="C34" s="161">
        <f t="shared" si="3"/>
        <v>0</v>
      </c>
      <c r="D34" s="161">
        <f t="shared" si="3"/>
        <v>0</v>
      </c>
      <c r="E34" s="161">
        <f t="shared" si="3"/>
        <v>0</v>
      </c>
      <c r="F34" s="148"/>
    </row>
    <row r="35" spans="2:6" x14ac:dyDescent="0.2">
      <c r="B35" s="162" t="s">
        <v>23</v>
      </c>
      <c r="C35" s="161">
        <f t="shared" si="3"/>
        <v>0</v>
      </c>
      <c r="D35" s="161">
        <f t="shared" si="3"/>
        <v>0</v>
      </c>
      <c r="E35" s="161">
        <f t="shared" si="3"/>
        <v>0</v>
      </c>
      <c r="F35" s="148"/>
    </row>
    <row r="36" spans="2:6" x14ac:dyDescent="0.2">
      <c r="B36" s="148"/>
      <c r="C36" s="148"/>
      <c r="D36" s="148"/>
      <c r="E36" s="148"/>
      <c r="F36" s="148"/>
    </row>
    <row r="37" spans="2:6" x14ac:dyDescent="0.2">
      <c r="B37" s="163" t="s">
        <v>29</v>
      </c>
      <c r="C37" s="163"/>
      <c r="D37" s="163"/>
      <c r="E37" s="163"/>
    </row>
    <row r="38" spans="2:6" x14ac:dyDescent="0.2">
      <c r="B38" s="158" t="s">
        <v>69</v>
      </c>
      <c r="C38" s="164">
        <v>2088</v>
      </c>
      <c r="D38" s="164">
        <v>2088</v>
      </c>
      <c r="E38" s="164">
        <v>2088</v>
      </c>
    </row>
    <row r="39" spans="2:6" x14ac:dyDescent="0.2">
      <c r="B39" s="104" t="s">
        <v>70</v>
      </c>
      <c r="C39" s="164"/>
      <c r="D39" s="164"/>
      <c r="E39" s="164"/>
    </row>
    <row r="40" spans="2:6" x14ac:dyDescent="0.2">
      <c r="B40" s="165" t="s">
        <v>71</v>
      </c>
      <c r="C40" s="164">
        <v>160</v>
      </c>
      <c r="D40" s="164">
        <v>160</v>
      </c>
      <c r="E40" s="164">
        <v>160</v>
      </c>
    </row>
    <row r="41" spans="2:6" x14ac:dyDescent="0.2">
      <c r="B41" s="165" t="s">
        <v>72</v>
      </c>
      <c r="C41" s="164">
        <v>80</v>
      </c>
      <c r="D41" s="164">
        <v>80</v>
      </c>
      <c r="E41" s="164">
        <v>80</v>
      </c>
    </row>
    <row r="42" spans="2:6" x14ac:dyDescent="0.2">
      <c r="B42" s="165" t="s">
        <v>73</v>
      </c>
      <c r="C42" s="164">
        <v>104</v>
      </c>
      <c r="D42" s="164">
        <v>104</v>
      </c>
      <c r="E42" s="164">
        <v>104</v>
      </c>
    </row>
    <row r="43" spans="2:6" x14ac:dyDescent="0.2">
      <c r="B43" s="165" t="s">
        <v>74</v>
      </c>
      <c r="C43" s="164">
        <v>25</v>
      </c>
      <c r="D43" s="164">
        <v>25</v>
      </c>
      <c r="E43" s="164">
        <v>25</v>
      </c>
    </row>
    <row r="44" spans="2:6" x14ac:dyDescent="0.2">
      <c r="B44" s="165" t="s">
        <v>75</v>
      </c>
      <c r="C44" s="164">
        <v>103</v>
      </c>
      <c r="D44" s="164">
        <v>103</v>
      </c>
      <c r="E44" s="164">
        <v>103</v>
      </c>
    </row>
    <row r="45" spans="2:6" ht="25.5" x14ac:dyDescent="0.2">
      <c r="B45" s="165" t="s">
        <v>76</v>
      </c>
      <c r="C45" s="164">
        <v>8</v>
      </c>
      <c r="D45" s="164">
        <v>8</v>
      </c>
      <c r="E45" s="164">
        <v>8</v>
      </c>
    </row>
    <row r="46" spans="2:6" x14ac:dyDescent="0.2">
      <c r="B46" s="165" t="s">
        <v>77</v>
      </c>
      <c r="C46" s="164">
        <v>8</v>
      </c>
      <c r="D46" s="164">
        <v>8</v>
      </c>
      <c r="E46" s="164">
        <v>8</v>
      </c>
    </row>
    <row r="47" spans="2:6" x14ac:dyDescent="0.2">
      <c r="B47" s="158" t="s">
        <v>27</v>
      </c>
      <c r="C47" s="166">
        <f>SUM(C40:C46)</f>
        <v>488</v>
      </c>
      <c r="D47" s="166">
        <f t="shared" ref="D47:E47" si="4">SUM(D40:D46)</f>
        <v>488</v>
      </c>
      <c r="E47" s="166">
        <f t="shared" si="4"/>
        <v>488</v>
      </c>
    </row>
    <row r="48" spans="2:6" x14ac:dyDescent="0.2">
      <c r="B48" s="167" t="s">
        <v>28</v>
      </c>
      <c r="C48" s="166">
        <f>C38-C47</f>
        <v>1600</v>
      </c>
      <c r="D48" s="166">
        <f>D38-D47</f>
        <v>1600</v>
      </c>
      <c r="E48" s="166">
        <f>E38-E47</f>
        <v>1600</v>
      </c>
    </row>
  </sheetData>
  <mergeCells count="7">
    <mergeCell ref="B37:E37"/>
    <mergeCell ref="G2:N15"/>
    <mergeCell ref="B2:E2"/>
    <mergeCell ref="B7:E7"/>
    <mergeCell ref="B13:E13"/>
    <mergeCell ref="B17:E17"/>
    <mergeCell ref="B21:E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68BB6-B2A7-4DA3-9148-B44B2B48B575}">
  <dimension ref="A3:D23"/>
  <sheetViews>
    <sheetView tabSelected="1" workbookViewId="0">
      <selection sqref="A1:XFD1048576"/>
    </sheetView>
  </sheetViews>
  <sheetFormatPr defaultRowHeight="14.25" x14ac:dyDescent="0.2"/>
  <cols>
    <col min="1" max="1" width="24" style="2" bestFit="1" customWidth="1"/>
    <col min="2" max="16384" width="9.140625" style="2"/>
  </cols>
  <sheetData>
    <row r="3" spans="1:4" ht="15" x14ac:dyDescent="0.2">
      <c r="A3" s="96" t="s">
        <v>169</v>
      </c>
      <c r="B3" s="96"/>
      <c r="C3" s="96"/>
      <c r="D3" s="96"/>
    </row>
    <row r="4" spans="1:4" ht="30" x14ac:dyDescent="0.2">
      <c r="A4" s="97" t="s">
        <v>143</v>
      </c>
      <c r="B4" s="139"/>
      <c r="C4" s="140" t="e">
        <f>+#REF!</f>
        <v>#REF!</v>
      </c>
      <c r="D4" s="141" t="e">
        <f>+C4/$D$78</f>
        <v>#REF!</v>
      </c>
    </row>
    <row r="5" spans="1:4" ht="30" x14ac:dyDescent="0.2">
      <c r="A5" s="97" t="s">
        <v>152</v>
      </c>
      <c r="B5" s="139"/>
      <c r="C5" s="140" t="e">
        <f>+#REF!</f>
        <v>#REF!</v>
      </c>
      <c r="D5" s="141" t="e">
        <f t="shared" ref="D5:D10" si="0">+C5/$D$78</f>
        <v>#REF!</v>
      </c>
    </row>
    <row r="6" spans="1:4" ht="30" x14ac:dyDescent="0.2">
      <c r="A6" s="97" t="s">
        <v>154</v>
      </c>
      <c r="B6" s="139"/>
      <c r="C6" s="140" t="e">
        <f>+#REF!</f>
        <v>#REF!</v>
      </c>
      <c r="D6" s="141" t="e">
        <f t="shared" si="0"/>
        <v>#REF!</v>
      </c>
    </row>
    <row r="7" spans="1:4" ht="30" x14ac:dyDescent="0.2">
      <c r="A7" s="97" t="s">
        <v>158</v>
      </c>
      <c r="B7" s="139"/>
      <c r="C7" s="140" t="e">
        <f>+#REF!</f>
        <v>#REF!</v>
      </c>
      <c r="D7" s="141" t="e">
        <f t="shared" si="0"/>
        <v>#REF!</v>
      </c>
    </row>
    <row r="8" spans="1:4" ht="45" x14ac:dyDescent="0.2">
      <c r="A8" s="97" t="s">
        <v>164</v>
      </c>
      <c r="B8" s="139"/>
      <c r="C8" s="140" t="e">
        <f>+#REF!</f>
        <v>#REF!</v>
      </c>
      <c r="D8" s="141" t="e">
        <f t="shared" si="0"/>
        <v>#REF!</v>
      </c>
    </row>
    <row r="9" spans="1:4" ht="30" x14ac:dyDescent="0.2">
      <c r="A9" s="97" t="s">
        <v>86</v>
      </c>
      <c r="B9" s="139"/>
      <c r="C9" s="140" t="e">
        <f>+#REF!</f>
        <v>#REF!</v>
      </c>
      <c r="D9" s="141" t="e">
        <f t="shared" si="0"/>
        <v>#REF!</v>
      </c>
    </row>
    <row r="10" spans="1:4" ht="45" x14ac:dyDescent="0.2">
      <c r="A10" s="97" t="s">
        <v>35</v>
      </c>
      <c r="B10" s="139"/>
      <c r="C10" s="140" t="e">
        <f>+#REF!</f>
        <v>#REF!</v>
      </c>
      <c r="D10" s="141" t="e">
        <f t="shared" si="0"/>
        <v>#REF!</v>
      </c>
    </row>
    <row r="11" spans="1:4" ht="6" customHeight="1" x14ac:dyDescent="0.2">
      <c r="A11" s="142"/>
      <c r="B11" s="143"/>
      <c r="C11" s="142"/>
      <c r="D11" s="144"/>
    </row>
    <row r="12" spans="1:4" ht="15" x14ac:dyDescent="0.2">
      <c r="A12" s="97" t="s">
        <v>36</v>
      </c>
      <c r="B12" s="145"/>
      <c r="C12" s="140" t="e">
        <f>+#REF!</f>
        <v>#REF!</v>
      </c>
      <c r="D12" s="141" t="e">
        <f>+C12/$D$78</f>
        <v>#REF!</v>
      </c>
    </row>
    <row r="13" spans="1:4" ht="4.5" customHeight="1" thickBot="1" x14ac:dyDescent="0.25">
      <c r="A13" s="28"/>
      <c r="B13" s="87"/>
      <c r="C13" s="28"/>
      <c r="D13" s="146"/>
    </row>
    <row r="14" spans="1:4" ht="15.75" thickBot="1" x14ac:dyDescent="0.25">
      <c r="A14" s="168" t="s">
        <v>12</v>
      </c>
      <c r="B14" s="169"/>
      <c r="C14" s="170" t="e">
        <f>+C4+C5+C6+C7+C8+C9+C10+C12</f>
        <v>#REF!</v>
      </c>
      <c r="D14" s="171" t="e">
        <f>C14/#REF!</f>
        <v>#REF!</v>
      </c>
    </row>
    <row r="16" spans="1:4" ht="15" x14ac:dyDescent="0.2">
      <c r="A16" s="96" t="s">
        <v>170</v>
      </c>
      <c r="B16" s="96"/>
      <c r="C16" s="96"/>
      <c r="D16" s="96"/>
    </row>
    <row r="17" spans="1:4" ht="30" x14ac:dyDescent="0.2">
      <c r="A17" s="97" t="s">
        <v>155</v>
      </c>
      <c r="B17" s="98"/>
      <c r="C17" s="99" t="e">
        <f>+#REF!</f>
        <v>#REF!</v>
      </c>
      <c r="D17" s="100" t="e">
        <f>+C17/$D$82</f>
        <v>#REF!</v>
      </c>
    </row>
    <row r="18" spans="1:4" ht="30" x14ac:dyDescent="0.2">
      <c r="A18" s="97" t="s">
        <v>156</v>
      </c>
      <c r="B18" s="98"/>
      <c r="C18" s="99" t="e">
        <f>+#REF!</f>
        <v>#REF!</v>
      </c>
      <c r="D18" s="100" t="e">
        <f>+C18/$D$82</f>
        <v>#REF!</v>
      </c>
    </row>
    <row r="19" spans="1:4" ht="45" x14ac:dyDescent="0.2">
      <c r="A19" s="97" t="s">
        <v>157</v>
      </c>
      <c r="B19" s="98"/>
      <c r="C19" s="99" t="e">
        <f>+#REF!</f>
        <v>#REF!</v>
      </c>
      <c r="D19" s="100" t="e">
        <f>+C19/$D$82</f>
        <v>#REF!</v>
      </c>
    </row>
    <row r="20" spans="1:4" ht="6" customHeight="1" thickBot="1" x14ac:dyDescent="0.25">
      <c r="A20" s="28"/>
      <c r="B20" s="87"/>
      <c r="C20" s="28"/>
      <c r="D20" s="28"/>
    </row>
    <row r="21" spans="1:4" ht="15.75" thickBot="1" x14ac:dyDescent="0.25">
      <c r="A21" s="168" t="s">
        <v>11</v>
      </c>
      <c r="B21" s="172"/>
      <c r="C21" s="173" t="e">
        <f>SUM(C17:C19)</f>
        <v>#REF!</v>
      </c>
      <c r="D21" s="174"/>
    </row>
    <row r="22" spans="1:4" ht="15" thickBot="1" x14ac:dyDescent="0.25"/>
    <row r="23" spans="1:4" s="179" customFormat="1" ht="41.25" thickBot="1" x14ac:dyDescent="0.3">
      <c r="A23" s="175" t="s">
        <v>171</v>
      </c>
      <c r="B23" s="176"/>
      <c r="C23" s="177" t="e">
        <f>+C21-C14</f>
        <v>#REF!</v>
      </c>
      <c r="D23" s="178" t="e">
        <f>+C23/C21</f>
        <v>#REF!</v>
      </c>
    </row>
  </sheetData>
  <mergeCells count="2">
    <mergeCell ref="A3:D3"/>
    <mergeCell ref="A16:D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Istruzioni compilazione</vt:lpstr>
      <vt:lpstr>Conto Economico-Ricavi</vt:lpstr>
      <vt:lpstr>Conto Economico-Costi</vt:lpstr>
      <vt:lpstr>Dettaglio costi del lavoro</vt:lpstr>
      <vt:lpstr>Conto economico complessivo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Gironi Cristina</cp:lastModifiedBy>
  <dcterms:created xsi:type="dcterms:W3CDTF">2021-02-25T11:20:16Z</dcterms:created>
  <dcterms:modified xsi:type="dcterms:W3CDTF">2025-01-29T13:51:31Z</dcterms:modified>
</cp:coreProperties>
</file>