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agio.baiano\OneDrive - Consip S.p.A\ID 2610 - SAC3 - PAL - General\3-Pubblicazione\WORD\"/>
    </mc:Choice>
  </mc:AlternateContent>
  <bookViews>
    <workbookView xWindow="0" yWindow="0" windowWidth="19200" windowHeight="7040" tabRatio="635"/>
  </bookViews>
  <sheets>
    <sheet name="ISTRUZIONI" sheetId="15" r:id="rId1"/>
    <sheet name="GARANZIE AQ + CE - LOTTO 1" sheetId="14" r:id="rId2"/>
    <sheet name="GARANZIE AQ + CE - LOTTO 2" sheetId="19" r:id="rId3"/>
  </sheets>
  <calcPr calcId="162913"/>
</workbook>
</file>

<file path=xl/calcChain.xml><?xml version="1.0" encoding="utf-8"?>
<calcChain xmlns="http://schemas.openxmlformats.org/spreadsheetml/2006/main">
  <c r="D22" i="19" l="1"/>
  <c r="D29" i="19" l="1"/>
  <c r="E29" i="19" s="1"/>
  <c r="D28" i="19"/>
  <c r="E28" i="19" s="1"/>
  <c r="E27" i="19"/>
  <c r="G22" i="19"/>
  <c r="F22" i="19"/>
  <c r="E22" i="19"/>
  <c r="E9" i="19"/>
  <c r="E6" i="19"/>
  <c r="D30" i="19" l="1"/>
  <c r="D10" i="19"/>
  <c r="F15" i="19" l="1"/>
  <c r="D31" i="19"/>
  <c r="E15" i="19"/>
  <c r="D15" i="19"/>
  <c r="F23" i="19"/>
  <c r="G15" i="19"/>
  <c r="G23" i="19"/>
  <c r="D23" i="19"/>
  <c r="E23" i="19"/>
  <c r="D29" i="14" l="1"/>
  <c r="E27" i="14"/>
  <c r="E22" i="14"/>
  <c r="F22" i="14"/>
  <c r="G22" i="14"/>
  <c r="H22" i="14"/>
  <c r="I22" i="14"/>
  <c r="D22" i="14"/>
  <c r="E6" i="14" l="1"/>
  <c r="E9" i="14" l="1"/>
  <c r="D10" i="14" l="1"/>
  <c r="E29" i="14"/>
  <c r="D28" i="14"/>
  <c r="E28" i="14" s="1"/>
  <c r="F23" i="14" l="1"/>
  <c r="I23" i="14"/>
  <c r="E23" i="14"/>
  <c r="H23" i="14"/>
  <c r="G23" i="14"/>
  <c r="D23" i="14"/>
  <c r="F15" i="14"/>
  <c r="E15" i="14"/>
  <c r="D15" i="14"/>
  <c r="H15" i="14"/>
  <c r="I15" i="14"/>
  <c r="G15" i="14"/>
  <c r="D30" i="14"/>
  <c r="D31" i="14" s="1"/>
</calcChain>
</file>

<file path=xl/sharedStrings.xml><?xml version="1.0" encoding="utf-8"?>
<sst xmlns="http://schemas.openxmlformats.org/spreadsheetml/2006/main" count="79" uniqueCount="47">
  <si>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</si>
  <si>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</si>
  <si>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</si>
  <si>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</si>
  <si>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</si>
  <si>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</si>
  <si>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</si>
  <si>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</si>
  <si>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</si>
  <si>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</si>
  <si>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</si>
  <si>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</si>
  <si>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</si>
  <si>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</si>
  <si>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</si>
  <si>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</si>
  <si>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</si>
  <si>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</si>
  <si>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GARANZIA DEFINITIVA PER I CONTRATTI ATTUATIVI IN FAVORE DELLE SINGOLE PA
(Per contratti affidati </t>
    </r>
    <r>
      <rPr>
        <b/>
        <u/>
        <sz val="11"/>
        <color theme="0"/>
        <rFont val="Calibri"/>
        <family val="2"/>
        <scheme val="minor"/>
      </rPr>
      <t>senza</t>
    </r>
    <r>
      <rPr>
        <b/>
        <sz val="11"/>
        <color theme="0"/>
        <rFont val="Calibri"/>
        <family val="2"/>
        <scheme val="minor"/>
      </rPr>
      <t xml:space="preserve"> rilancio competitivo)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</si>
  <si>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</si>
  <si>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</si>
  <si>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</si>
  <si>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</si>
  <si>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</si>
  <si>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</si>
  <si>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</si>
  <si>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</si>
  <si>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</si>
  <si>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</si>
  <si>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</si>
  <si>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</si>
  <si>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</si>
  <si>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</si>
  <si>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1) ISO/IEC 27001:2013 - UNI CEI EN ISO/IEC 27001:2017 -ISO/IEC 27001:2022
2) UNI ISO 45001
3) UNI CEI ISO/IEC 20000-1</t>
  </si>
  <si>
    <t>B.  Ulteriori riduzioni fino a un massimo del 20%</t>
  </si>
  <si>
    <t>PROCEDURA APERTA PER L’AFFIDAMENTO DI ACCORDI QUADRO AVENTI AD OGGETTO 
SERVIZI APPLICATIVI IN OTTICA CLOUD E SERVIZI DI DEMAND E PMO PER LE PUBBLICHE AMMINISTRAZIONI LOCALI -TERZA EDIZIONE
ALLEGATO 9 - FOGLIO CALCOLO RIDUZIONE GARANZIA PROVVISORIA E DEFINITIVA
LOTTO 1 - SERVIZI APPLICATIVI</t>
  </si>
  <si>
    <t>PROCEDURA APERTA PER L’AFFIDAMENTO DI ACCORDI QUADRO AVENTI AD OGGETTO 
SERVIZI APPLICATIVI IN OTTICA CLOUD E SERVIZI DI DEMAND E PMO PER LE PUBBLICHE AMMINISTRAZIONI LOCALI -TERZA EDIZIONE
ALLEGATO 9 - FOGLIO CALCOLO RIDUZIONE GARANZIA PROVVISORIA E DEFINITIVA</t>
  </si>
  <si>
    <t>QUOTA MASSIMA AGGIUDICABILE - LOTTO 1 SERVIZI APPLICATIVI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</si>
  <si>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 (cfr. par. 23.2 del Capitolato d'Oneri)</t>
    </r>
  </si>
  <si>
    <r>
      <t xml:space="preserve">Importo base della garanzia provvisoria </t>
    </r>
    <r>
      <rPr>
        <sz val="10"/>
        <color theme="1"/>
        <rFont val="Calibri"/>
        <family val="2"/>
        <scheme val="minor"/>
      </rPr>
      <t>in base alla quota massima aggiudicabile (cfr. par. 10 del Capitolato d'Oneri)</t>
    </r>
  </si>
  <si>
    <t>QUOTA MASSIMA AGGIUDICABILE COMPRENSIVA DELLE EVENTUALI MODIFICHE AL CONTRATTO
 LOTTO 1 SERVIZI APPLICATIVI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</si>
  <si>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Attuativo / Ordinativo di Fornitura, determinato come da par. 23,2 del Capitolato d'oneri 
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</si>
  <si>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par.17.3 del Capitolato d'Oneri
(NB: il valore è indicato preventivamente a solo titolo di esempio)</t>
    </r>
  </si>
  <si>
    <t>PROCEDURA APERTA PER L’AFFIDAMENTO DI ACCORDI QUADRO AVENTI AD OGGETTO 
SERVIZI APPLICATIVI IN OTTICA CLOUD E SERVIZI DI DEMAND E PMO PER LE PUBBLICHE AMMINISTRAZIONI LOCALI -TERZA EDIZIONE
ALLEGATO 9 - FOGLIO CALCOLO RIDUZIONE GARANZIA PROVVISORIA E DEFINITIVA
LOTTO 2 - SERVIZI DEMAND E PMO</t>
  </si>
  <si>
    <t>1) ISO/IEC 27001:2013 - UNI CEI EN ISO/IEC 27001:2017 -ISO/IEC 27001:2022
2) UNI ISO 45001</t>
  </si>
  <si>
    <t>QUOTA MASSIMA AGGIUDICABILE - LOTTO 2 DEMAND E PMO</t>
  </si>
  <si>
    <t>QUOTA MASSIMA AGGIUDICABILE COMPRENSIVA DELLE EVENTUALI MODIFICHE AL CONTRATTO -  LOTTO 2 DEMAND E PMO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</si>
</sst>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10" fontId="6" fillId="9" borderId="1" xfId="0" applyNumberFormat="1" applyFont="1" applyFill="1" applyBorder="1" applyAlignment="1" applyProtection="1">
      <alignment horizontal="center" vertical="center"/>
    </xf>
    <xf numFmtId="44" fontId="2" fillId="0" borderId="1" xfId="0" applyNumberFormat="1" applyFont="1" applyBorder="1" applyAlignment="1" applyProtection="1">
      <alignment vertical="center"/>
    </xf>
    <xf numFmtId="164" fontId="2" fillId="0" borderId="1" xfId="1" applyNumberFormat="1" applyFont="1" applyBorder="1" applyAlignment="1" applyProtection="1">
      <alignment horizontal="center" vertical="center"/>
    </xf>
    <xf numFmtId="44" fontId="6" fillId="2" borderId="1" xfId="0" applyNumberFormat="1" applyFont="1" applyFill="1" applyBorder="1" applyAlignment="1" applyProtection="1">
      <alignment horizontal="center" vertical="center"/>
    </xf>
    <xf numFmtId="44" fontId="6" fillId="2" borderId="1" xfId="0" applyNumberFormat="1" applyFont="1" applyFill="1" applyBorder="1" applyAlignment="1" applyProtection="1">
      <alignment vertical="center"/>
    </xf>
    <xf numFmtId="9" fontId="10" fillId="5" borderId="1" xfId="0" applyNumberFormat="1" applyFont="1" applyFill="1" applyBorder="1" applyAlignment="1" applyProtection="1">
      <alignment horizontal="center" vertical="center"/>
    </xf>
    <xf numFmtId="0" fontId="0" fillId="6" borderId="0" xfId="0" applyFill="1" applyProtection="1"/>
    <xf numFmtId="0" fontId="9" fillId="6" borderId="5" xfId="0" applyFont="1" applyFill="1" applyBorder="1" applyAlignment="1" applyProtection="1">
      <alignment horizontal="center" vertical="center" wrapText="1"/>
    </xf>
    <xf numFmtId="0" fontId="2" fillId="6" borderId="0" xfId="0" applyFont="1" applyFill="1" applyProtection="1"/>
    <xf numFmtId="0" fontId="4" fillId="6" borderId="0" xfId="0" applyFont="1" applyFill="1" applyProtection="1"/>
    <xf numFmtId="0" fontId="15" fillId="6" borderId="0" xfId="0" applyFont="1" applyFill="1" applyAlignment="1" applyProtection="1">
      <alignment vertical="center"/>
    </xf>
    <xf numFmtId="0" fontId="7" fillId="6" borderId="0" xfId="0" applyFont="1" applyFill="1" applyAlignment="1" applyProtection="1">
      <alignment vertical="center"/>
    </xf>
    <xf numFmtId="0" fontId="0" fillId="6" borderId="0" xfId="0" applyFill="1"/>
    <xf numFmtId="0" fontId="19" fillId="6" borderId="0" xfId="0" applyFont="1" applyFill="1"/>
    <xf numFmtId="0" fontId="0" fillId="6" borderId="0" xfId="0" applyFill="1" applyAlignment="1">
      <alignment vertical="center" wrapText="1"/>
    </xf>
    <xf numFmtId="0" fontId="0" fillId="6" borderId="0" xfId="0" applyFill="1" applyAlignment="1">
      <alignment wrapText="1"/>
    </xf>
    <xf numFmtId="0" fontId="19" fillId="10" borderId="0" xfId="0" applyFont="1" applyFill="1"/>
    <xf numFmtId="0" fontId="0" fillId="10" borderId="0" xfId="0" applyFill="1"/>
    <xf numFmtId="0" fontId="0" fillId="10" borderId="0" xfId="0" applyFill="1" applyAlignment="1">
      <alignment vertical="center" wrapText="1"/>
    </xf>
    <xf numFmtId="0" fontId="16" fillId="10" borderId="0" xfId="0" applyFont="1" applyFill="1" applyAlignment="1">
      <alignment horizontal="center" vertical="center" wrapText="1"/>
    </xf>
    <xf numFmtId="0" fontId="11" fillId="6" borderId="13" xfId="0" applyFont="1" applyFill="1" applyBorder="1" applyAlignment="1" applyProtection="1">
      <alignment vertical="center" wrapText="1"/>
    </xf>
    <xf numFmtId="9" fontId="10" fillId="8" borderId="3" xfId="1" applyFont="1" applyFill="1" applyBorder="1" applyAlignment="1" applyProtection="1">
      <alignment horizontal="center" vertical="center"/>
    </xf>
    <xf numFmtId="44" fontId="0" fillId="6" borderId="0" xfId="0" applyNumberFormat="1" applyFill="1" applyProtection="1"/>
    <xf numFmtId="44" fontId="6" fillId="4" borderId="1" xfId="2" applyFont="1" applyFill="1" applyBorder="1" applyAlignment="1" applyProtection="1">
      <alignment horizontal="center" vertical="center"/>
      <protection locked="0"/>
    </xf>
    <xf numFmtId="44" fontId="6" fillId="6" borderId="1" xfId="2" applyFont="1" applyFill="1" applyBorder="1" applyAlignment="1" applyProtection="1">
      <alignment vertical="center"/>
    </xf>
    <xf numFmtId="0" fontId="19" fillId="10" borderId="0" xfId="0" applyFont="1" applyFill="1" applyAlignment="1">
      <alignment horizontal="left" vertical="center" wrapText="1"/>
    </xf>
    <xf numFmtId="0" fontId="11" fillId="6" borderId="11" xfId="0" applyFont="1" applyFill="1" applyBorder="1" applyAlignment="1" applyProtection="1">
      <alignment horizontal="center" vertical="center" wrapText="1"/>
    </xf>
    <xf numFmtId="0" fontId="11" fillId="6" borderId="12" xfId="0" applyFont="1" applyFill="1" applyBorder="1" applyAlignment="1" applyProtection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6" borderId="5" xfId="0" applyFill="1" applyBorder="1" applyAlignment="1" applyProtection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0" fontId="10" fillId="5" borderId="2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44" fontId="6" fillId="2" borderId="2" xfId="0" applyNumberFormat="1" applyFont="1" applyFill="1" applyBorder="1" applyAlignment="1" applyProtection="1">
      <alignment horizontal="center" vertical="center"/>
    </xf>
    <xf numFmtId="44" fontId="6" fillId="2" borderId="3" xfId="0" applyNumberFormat="1" applyFont="1" applyFill="1" applyBorder="1" applyAlignment="1" applyProtection="1">
      <alignment horizontal="center" vertical="center"/>
    </xf>
    <xf numFmtId="44" fontId="2" fillId="0" borderId="2" xfId="0" applyNumberFormat="1" applyFont="1" applyBorder="1" applyAlignment="1" applyProtection="1">
      <alignment horizontal="center" vertical="center"/>
    </xf>
    <xf numFmtId="44" fontId="2" fillId="0" borderId="3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10" fillId="8" borderId="2" xfId="0" applyFont="1" applyFill="1" applyBorder="1" applyAlignment="1" applyProtection="1">
      <alignment horizontal="center" vertical="center" wrapText="1"/>
    </xf>
    <xf numFmtId="0" fontId="10" fillId="8" borderId="4" xfId="0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1" fillId="6" borderId="12" xfId="0" applyFont="1" applyFill="1" applyBorder="1" applyAlignment="1" applyProtection="1">
      <alignment horizontal="center" vertical="center"/>
    </xf>
    <xf numFmtId="0" fontId="11" fillId="6" borderId="13" xfId="0" applyFont="1" applyFill="1" applyBorder="1" applyAlignment="1" applyProtection="1">
      <alignment horizontal="center" vertical="center"/>
    </xf>
    <xf numFmtId="9" fontId="10" fillId="5" borderId="2" xfId="0" applyNumberFormat="1" applyFont="1" applyFill="1" applyBorder="1" applyAlignment="1" applyProtection="1">
      <alignment horizontal="center" vertical="center" wrapText="1"/>
    </xf>
    <xf numFmtId="9" fontId="10" fillId="5" borderId="4" xfId="0" applyNumberFormat="1" applyFont="1" applyFill="1" applyBorder="1" applyAlignment="1" applyProtection="1">
      <alignment horizontal="center" vertical="center"/>
    </xf>
    <xf numFmtId="9" fontId="10" fillId="5" borderId="3" xfId="0" applyNumberFormat="1" applyFont="1" applyFill="1" applyBorder="1" applyAlignment="1" applyProtection="1">
      <alignment horizontal="center" vertical="center"/>
    </xf>
    <xf numFmtId="9" fontId="10" fillId="5" borderId="1" xfId="0" applyNumberFormat="1" applyFont="1" applyFill="1" applyBorder="1" applyAlignment="1" applyProtection="1">
      <alignment horizontal="center" vertical="center"/>
    </xf>
    <xf numFmtId="164" fontId="20" fillId="0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10" fillId="8" borderId="2" xfId="0" applyFont="1" applyFill="1" applyBorder="1" applyAlignment="1" applyProtection="1">
      <alignment horizontal="center" vertical="center"/>
    </xf>
    <xf numFmtId="0" fontId="10" fillId="8" borderId="4" xfId="0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left" vertical="top" wrapText="1"/>
    </xf>
    <xf numFmtId="0" fontId="7" fillId="6" borderId="0" xfId="0" applyFont="1" applyFill="1" applyBorder="1" applyAlignment="1" applyProtection="1">
      <alignment horizontal="left" vertical="top" wrapText="1"/>
    </xf>
    <xf numFmtId="0" fontId="10" fillId="5" borderId="1" xfId="0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9" fontId="10" fillId="5" borderId="2" xfId="0" applyNumberFormat="1" applyFont="1" applyFill="1" applyBorder="1" applyAlignment="1" applyProtection="1">
      <alignment horizontal="center" vertical="center"/>
    </xf>
    <xf numFmtId="9" fontId="10" fillId="5" borderId="4" xfId="0" applyNumberFormat="1" applyFont="1" applyFill="1" applyBorder="1" applyAlignment="1" applyProtection="1">
      <alignment horizontal="center" vertical="center" wrapText="1"/>
    </xf>
    <xf numFmtId="164" fontId="20" fillId="0" borderId="2" xfId="0" applyNumberFormat="1" applyFont="1" applyFill="1" applyBorder="1" applyAlignment="1" applyProtection="1">
      <alignment horizontal="center" vertical="center"/>
    </xf>
    <xf numFmtId="164" fontId="20" fillId="0" borderId="4" xfId="0" applyNumberFormat="1" applyFont="1" applyFill="1" applyBorder="1" applyAlignment="1" applyProtection="1">
      <alignment horizontal="center" vertical="center"/>
    </xf>
    <xf numFmtId="164" fontId="20" fillId="0" borderId="3" xfId="0" applyNumberFormat="1" applyFont="1" applyFill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tabSelected="1" workbookViewId="0">
      <selection activeCell="B1" sqref="B1:D1"/>
    </sheetView>
  </sheetViews>
  <sheetFormatPr defaultRowHeight="14.5" x14ac:dyDescent="0.35"/>
  <cols>
    <col min="1" max="2" width="8.7265625" style="23"/>
    <col min="3" max="3" width="20.26953125" style="23" customWidth="1"/>
    <col min="4" max="4" width="86" style="23" customWidth="1"/>
    <col min="5" max="16384" width="8.7265625" style="23"/>
  </cols>
  <sheetData>
    <row r="1" spans="2:5" s="17" customFormat="1" ht="85" customHeight="1" thickBot="1" x14ac:dyDescent="0.4">
      <c r="B1" s="37" t="s">
        <v>36</v>
      </c>
      <c r="C1" s="38"/>
      <c r="D1" s="38"/>
      <c r="E1" s="31"/>
    </row>
    <row r="5" spans="2:5" s="24" customFormat="1" ht="31.5" customHeight="1" x14ac:dyDescent="0.35">
      <c r="B5" s="27"/>
      <c r="C5" s="36" t="s">
        <v>21</v>
      </c>
      <c r="D5" s="36"/>
      <c r="E5" s="27"/>
    </row>
    <row r="6" spans="2:5" s="24" customFormat="1" ht="31.5" customHeight="1" x14ac:dyDescent="0.35">
      <c r="B6" s="27"/>
      <c r="C6" s="36" t="s">
        <v>22</v>
      </c>
      <c r="D6" s="36"/>
      <c r="E6" s="27"/>
    </row>
    <row r="7" spans="2:5" s="24" customFormat="1" ht="31.5" customHeight="1" x14ac:dyDescent="0.35">
      <c r="B7" s="27"/>
      <c r="C7" s="36" t="s">
        <v>23</v>
      </c>
      <c r="D7" s="36"/>
      <c r="E7" s="27"/>
    </row>
    <row r="8" spans="2:5" x14ac:dyDescent="0.35">
      <c r="B8" s="28"/>
      <c r="C8" s="39"/>
      <c r="D8" s="39"/>
      <c r="E8" s="28"/>
    </row>
    <row r="9" spans="2:5" x14ac:dyDescent="0.35">
      <c r="B9" s="28"/>
      <c r="C9" s="36" t="s">
        <v>24</v>
      </c>
      <c r="D9" s="36"/>
      <c r="E9" s="28"/>
    </row>
    <row r="10" spans="2:5" ht="34.5" customHeight="1" x14ac:dyDescent="0.35">
      <c r="B10" s="28"/>
      <c r="C10" s="34" t="s">
        <v>25</v>
      </c>
      <c r="D10" s="29" t="s">
        <v>32</v>
      </c>
      <c r="E10" s="28"/>
    </row>
    <row r="11" spans="2:5" ht="34.5" customHeight="1" x14ac:dyDescent="0.35">
      <c r="B11" s="28"/>
      <c r="C11" s="14" t="s">
        <v>26</v>
      </c>
      <c r="D11" s="29" t="s">
        <v>27</v>
      </c>
      <c r="E11" s="28"/>
    </row>
    <row r="12" spans="2:5" ht="34.5" customHeight="1" x14ac:dyDescent="0.35">
      <c r="B12" s="28"/>
      <c r="C12" s="30" t="s">
        <v>28</v>
      </c>
      <c r="D12" s="29" t="s">
        <v>29</v>
      </c>
      <c r="E12" s="28"/>
    </row>
    <row r="13" spans="2:5" x14ac:dyDescent="0.35">
      <c r="C13" s="25"/>
      <c r="D13" s="25"/>
    </row>
    <row r="14" spans="2:5" x14ac:dyDescent="0.35">
      <c r="C14" s="26"/>
    </row>
    <row r="15" spans="2:5" x14ac:dyDescent="0.35">
      <c r="C15" s="26"/>
    </row>
    <row r="16" spans="2:5" x14ac:dyDescent="0.35">
      <c r="C16" s="26"/>
    </row>
    <row r="17" spans="3:3" x14ac:dyDescent="0.35">
      <c r="C17" s="26"/>
    </row>
    <row r="18" spans="3:3" x14ac:dyDescent="0.35">
      <c r="C18" s="26"/>
    </row>
    <row r="19" spans="3:3" x14ac:dyDescent="0.35">
      <c r="C19" s="26"/>
    </row>
    <row r="20" spans="3:3" x14ac:dyDescent="0.35">
      <c r="C20" s="26"/>
    </row>
    <row r="21" spans="3:3" x14ac:dyDescent="0.35">
      <c r="C21" s="26"/>
    </row>
    <row r="22" spans="3:3" x14ac:dyDescent="0.35">
      <c r="C22" s="26"/>
    </row>
  </sheetData>
  <sheetProtection algorithmName="SHA-512" hashValue="aOX3Mn8tRDIS0WlRzc8dtno2jI8jK4WM/52MAIPXzXIAr8vZnZ/J6I0jF61TJ+MSuG2H9sGc3X6Bm807hfg3pA==" saltValue="DiR6n7UKNoKmiC1zqGLIkA==" spinCount="100000" sheet="1" objects="1" scenarios="1" formatCells="0" formatColumns="0" formatRows="0"/>
  <mergeCells count="6">
    <mergeCell ref="C9:D9"/>
    <mergeCell ref="B1:D1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zoomScaleNormal="100" zoomScaleSheetLayoutView="97" workbookViewId="0">
      <selection activeCell="I20" sqref="I20"/>
    </sheetView>
  </sheetViews>
  <sheetFormatPr defaultColWidth="9.1796875" defaultRowHeight="14.5" x14ac:dyDescent="0.35"/>
  <cols>
    <col min="1" max="1" width="5.26953125" style="17" customWidth="1"/>
    <col min="2" max="2" width="52.54296875" style="17" customWidth="1"/>
    <col min="3" max="3" width="4.81640625" style="17" customWidth="1"/>
    <col min="4" max="9" width="16.54296875" style="17" customWidth="1"/>
    <col min="10" max="10" width="9.1796875" style="17"/>
    <col min="11" max="11" width="16.1796875" style="17" bestFit="1" customWidth="1"/>
    <col min="12" max="12" width="23.36328125" style="17" customWidth="1"/>
    <col min="13" max="13" width="9.7265625" style="17" customWidth="1"/>
    <col min="14" max="16384" width="9.1796875" style="17"/>
  </cols>
  <sheetData>
    <row r="1" spans="1:13" ht="85" customHeight="1" thickBot="1" x14ac:dyDescent="0.4">
      <c r="B1" s="37" t="s">
        <v>35</v>
      </c>
      <c r="C1" s="68"/>
      <c r="D1" s="68"/>
      <c r="E1" s="68"/>
      <c r="F1" s="68"/>
      <c r="G1" s="68"/>
      <c r="H1" s="68"/>
      <c r="I1" s="68"/>
      <c r="J1" s="69"/>
    </row>
    <row r="2" spans="1:13" x14ac:dyDescent="0.35">
      <c r="B2" s="19"/>
      <c r="C2" s="19"/>
      <c r="D2" s="19"/>
      <c r="E2" s="19"/>
      <c r="F2" s="19"/>
    </row>
    <row r="3" spans="1:13" ht="28.5" customHeight="1" x14ac:dyDescent="0.35">
      <c r="B3" s="81" t="s">
        <v>12</v>
      </c>
      <c r="C3" s="81"/>
      <c r="D3" s="81"/>
      <c r="E3" s="81"/>
      <c r="F3" s="19"/>
    </row>
    <row r="4" spans="1:13" ht="28.5" customHeight="1" x14ac:dyDescent="0.35">
      <c r="B4" s="82" t="s">
        <v>13</v>
      </c>
      <c r="C4" s="83"/>
      <c r="D4" s="83"/>
      <c r="E4" s="84"/>
      <c r="F4" s="19"/>
    </row>
    <row r="5" spans="1:13" ht="65" x14ac:dyDescent="0.35">
      <c r="B5" s="3" t="s">
        <v>4</v>
      </c>
      <c r="C5" s="3" t="s">
        <v>1</v>
      </c>
      <c r="D5" s="3" t="s">
        <v>0</v>
      </c>
      <c r="E5" s="3" t="s">
        <v>5</v>
      </c>
      <c r="F5" s="19"/>
    </row>
    <row r="6" spans="1:13" x14ac:dyDescent="0.35">
      <c r="A6" s="40"/>
      <c r="B6" s="4" t="s">
        <v>7</v>
      </c>
      <c r="C6" s="5">
        <v>0.3</v>
      </c>
      <c r="D6" s="1" t="s">
        <v>30</v>
      </c>
      <c r="E6" s="41">
        <f>IF(D7="s",C7,IF(D6="s",C6,0))</f>
        <v>0</v>
      </c>
      <c r="F6" s="19"/>
    </row>
    <row r="7" spans="1:13" ht="26" x14ac:dyDescent="0.35">
      <c r="A7" s="40"/>
      <c r="B7" s="4" t="s">
        <v>8</v>
      </c>
      <c r="C7" s="5">
        <v>0.5</v>
      </c>
      <c r="D7" s="1" t="s">
        <v>30</v>
      </c>
      <c r="E7" s="42"/>
      <c r="F7" s="19"/>
    </row>
    <row r="8" spans="1:13" x14ac:dyDescent="0.35">
      <c r="B8" s="7" t="s">
        <v>34</v>
      </c>
      <c r="C8" s="8"/>
      <c r="D8" s="9"/>
      <c r="E8" s="10"/>
      <c r="F8" s="79"/>
      <c r="G8" s="80"/>
      <c r="H8" s="80"/>
      <c r="I8" s="80"/>
      <c r="J8" s="80"/>
      <c r="K8" s="80"/>
      <c r="L8" s="80"/>
      <c r="M8" s="80"/>
    </row>
    <row r="9" spans="1:13" ht="78" x14ac:dyDescent="0.35">
      <c r="A9" s="18"/>
      <c r="B9" s="4" t="s">
        <v>33</v>
      </c>
      <c r="C9" s="5">
        <v>0.2</v>
      </c>
      <c r="D9" s="1" t="s">
        <v>30</v>
      </c>
      <c r="E9" s="6">
        <f>IF(D9="s",C9,0)</f>
        <v>0</v>
      </c>
      <c r="F9" s="79"/>
      <c r="G9" s="80"/>
      <c r="H9" s="80"/>
      <c r="I9" s="80"/>
      <c r="J9" s="80"/>
      <c r="K9" s="80"/>
      <c r="L9" s="80"/>
      <c r="M9" s="80"/>
    </row>
    <row r="10" spans="1:13" ht="43.5" customHeight="1" x14ac:dyDescent="0.35">
      <c r="B10" s="49" t="s">
        <v>6</v>
      </c>
      <c r="C10" s="50"/>
      <c r="D10" s="51">
        <f>IFERROR(1-(1-E6)*(1-#REF!)*(1-E9),1-(1-E6)*(1-E9))</f>
        <v>0</v>
      </c>
      <c r="E10" s="51"/>
      <c r="F10" s="20"/>
    </row>
    <row r="11" spans="1:13" x14ac:dyDescent="0.35">
      <c r="B11" s="19"/>
      <c r="C11" s="19"/>
      <c r="D11" s="19"/>
      <c r="E11" s="19"/>
      <c r="F11" s="19"/>
    </row>
    <row r="12" spans="1:13" ht="14.5" customHeight="1" x14ac:dyDescent="0.35">
      <c r="D12" s="73" t="s">
        <v>37</v>
      </c>
      <c r="E12" s="73"/>
      <c r="F12" s="73"/>
      <c r="G12" s="73"/>
      <c r="H12" s="73"/>
      <c r="I12" s="73"/>
    </row>
    <row r="13" spans="1:13" ht="27" customHeight="1" x14ac:dyDescent="0.35">
      <c r="B13" s="47" t="s">
        <v>9</v>
      </c>
      <c r="C13" s="48"/>
      <c r="D13" s="16">
        <v>0.3</v>
      </c>
      <c r="E13" s="16">
        <v>0.25</v>
      </c>
      <c r="F13" s="16">
        <v>0.2</v>
      </c>
      <c r="G13" s="16">
        <v>0.15</v>
      </c>
      <c r="H13" s="16">
        <v>0.06</v>
      </c>
      <c r="I13" s="16">
        <v>0.04</v>
      </c>
    </row>
    <row r="14" spans="1:13" ht="60.75" customHeight="1" x14ac:dyDescent="0.35">
      <c r="B14" s="43" t="s">
        <v>39</v>
      </c>
      <c r="C14" s="44"/>
      <c r="D14" s="35">
        <v>6480000</v>
      </c>
      <c r="E14" s="35">
        <v>5400000</v>
      </c>
      <c r="F14" s="35">
        <v>4320000</v>
      </c>
      <c r="G14" s="35">
        <v>3240000</v>
      </c>
      <c r="H14" s="35">
        <v>1296000</v>
      </c>
      <c r="I14" s="35">
        <v>864000</v>
      </c>
    </row>
    <row r="15" spans="1:13" ht="30.75" customHeight="1" x14ac:dyDescent="0.35">
      <c r="B15" s="45" t="s">
        <v>31</v>
      </c>
      <c r="C15" s="46"/>
      <c r="D15" s="15">
        <f>ROUND((1-$D$10)*D$14,0)</f>
        <v>6480000</v>
      </c>
      <c r="E15" s="15">
        <f t="shared" ref="E15:I15" si="0">ROUND((1-$D$10)*E$14,0)</f>
        <v>5400000</v>
      </c>
      <c r="F15" s="15">
        <f t="shared" si="0"/>
        <v>4320000</v>
      </c>
      <c r="G15" s="15">
        <f t="shared" si="0"/>
        <v>3240000</v>
      </c>
      <c r="H15" s="15">
        <f t="shared" si="0"/>
        <v>1296000</v>
      </c>
      <c r="I15" s="15">
        <f t="shared" si="0"/>
        <v>864000</v>
      </c>
    </row>
    <row r="18" spans="2:20" ht="30" customHeight="1" x14ac:dyDescent="0.35">
      <c r="B18" s="47" t="s">
        <v>14</v>
      </c>
      <c r="C18" s="48"/>
      <c r="D18" s="70" t="s">
        <v>40</v>
      </c>
      <c r="E18" s="71"/>
      <c r="F18" s="71"/>
      <c r="G18" s="71"/>
      <c r="H18" s="71"/>
      <c r="I18" s="72"/>
    </row>
    <row r="19" spans="2:20" ht="30" customHeight="1" x14ac:dyDescent="0.35">
      <c r="B19" s="77" t="s">
        <v>16</v>
      </c>
      <c r="C19" s="78"/>
      <c r="D19" s="32">
        <v>0.3</v>
      </c>
      <c r="E19" s="32">
        <v>0.25</v>
      </c>
      <c r="F19" s="32">
        <v>0.2</v>
      </c>
      <c r="G19" s="32">
        <v>0.15</v>
      </c>
      <c r="H19" s="32">
        <v>0.06</v>
      </c>
      <c r="I19" s="32">
        <v>0.04</v>
      </c>
    </row>
    <row r="20" spans="2:20" ht="54.75" customHeight="1" x14ac:dyDescent="0.35">
      <c r="B20" s="62" t="s">
        <v>38</v>
      </c>
      <c r="C20" s="63"/>
      <c r="D20" s="35">
        <v>648000000</v>
      </c>
      <c r="E20" s="35">
        <v>540000000</v>
      </c>
      <c r="F20" s="35">
        <v>432000000</v>
      </c>
      <c r="G20" s="35">
        <v>324000000</v>
      </c>
      <c r="H20" s="35">
        <v>129600000</v>
      </c>
      <c r="I20" s="35">
        <v>86400000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</row>
    <row r="21" spans="2:20" ht="30" customHeight="1" x14ac:dyDescent="0.35">
      <c r="B21" s="75" t="s">
        <v>2</v>
      </c>
      <c r="C21" s="76"/>
      <c r="D21" s="74">
        <v>2E-3</v>
      </c>
      <c r="E21" s="74"/>
      <c r="F21" s="74"/>
      <c r="G21" s="74"/>
      <c r="H21" s="74"/>
      <c r="I21" s="74"/>
    </row>
    <row r="22" spans="2:20" ht="30" customHeight="1" x14ac:dyDescent="0.35">
      <c r="B22" s="57" t="s">
        <v>11</v>
      </c>
      <c r="C22" s="58"/>
      <c r="D22" s="12">
        <f>$D$21*D$20</f>
        <v>1296000</v>
      </c>
      <c r="E22" s="12">
        <f t="shared" ref="E22:I22" si="1">$D$21*E$20</f>
        <v>1080000</v>
      </c>
      <c r="F22" s="12">
        <f t="shared" si="1"/>
        <v>864000</v>
      </c>
      <c r="G22" s="12">
        <f t="shared" si="1"/>
        <v>648000</v>
      </c>
      <c r="H22" s="12">
        <f t="shared" si="1"/>
        <v>259200</v>
      </c>
      <c r="I22" s="12">
        <f t="shared" si="1"/>
        <v>172800</v>
      </c>
    </row>
    <row r="23" spans="2:20" ht="30" customHeight="1" x14ac:dyDescent="0.35">
      <c r="B23" s="52" t="s">
        <v>3</v>
      </c>
      <c r="C23" s="52"/>
      <c r="D23" s="15">
        <f>ROUND((1-$D$10)*D$22,0)</f>
        <v>1296000</v>
      </c>
      <c r="E23" s="15">
        <f t="shared" ref="E23:I23" si="2">ROUND((1-$D$10)*E$22,0)</f>
        <v>1080000</v>
      </c>
      <c r="F23" s="15">
        <f t="shared" si="2"/>
        <v>864000</v>
      </c>
      <c r="G23" s="15">
        <f t="shared" si="2"/>
        <v>648000</v>
      </c>
      <c r="H23" s="15">
        <f t="shared" si="2"/>
        <v>259200</v>
      </c>
      <c r="I23" s="15">
        <f t="shared" si="2"/>
        <v>172800</v>
      </c>
    </row>
    <row r="24" spans="2:20" ht="42" customHeight="1" x14ac:dyDescent="0.35">
      <c r="B24" s="59" t="s">
        <v>18</v>
      </c>
      <c r="C24" s="60"/>
      <c r="D24" s="60"/>
      <c r="E24" s="61"/>
      <c r="F24" s="21"/>
    </row>
    <row r="25" spans="2:20" ht="51" customHeight="1" x14ac:dyDescent="0.35">
      <c r="B25" s="62" t="s">
        <v>41</v>
      </c>
      <c r="C25" s="63"/>
      <c r="D25" s="64">
        <v>1000000</v>
      </c>
      <c r="E25" s="65"/>
      <c r="F25" s="22"/>
    </row>
    <row r="26" spans="2:20" ht="61.5" customHeight="1" x14ac:dyDescent="0.35">
      <c r="B26" s="66" t="s">
        <v>42</v>
      </c>
      <c r="C26" s="66"/>
      <c r="D26" s="2">
        <v>0.2437</v>
      </c>
      <c r="E26" s="11"/>
      <c r="F26" s="22"/>
    </row>
    <row r="27" spans="2:20" ht="30" customHeight="1" x14ac:dyDescent="0.35">
      <c r="B27" s="66" t="s">
        <v>10</v>
      </c>
      <c r="C27" s="66"/>
      <c r="D27" s="13">
        <v>0.01</v>
      </c>
      <c r="E27" s="12">
        <f>D27*D$25</f>
        <v>10000</v>
      </c>
      <c r="F27" s="22"/>
    </row>
    <row r="28" spans="2:20" ht="30" customHeight="1" x14ac:dyDescent="0.35">
      <c r="B28" s="66" t="s">
        <v>19</v>
      </c>
      <c r="C28" s="66"/>
      <c r="D28" s="13">
        <f>IF(D26&gt;10%,MIN(D26-10%,10%),0%)</f>
        <v>0.1</v>
      </c>
      <c r="E28" s="12">
        <f>D28*D$25</f>
        <v>100000</v>
      </c>
    </row>
    <row r="29" spans="2:20" ht="30" customHeight="1" x14ac:dyDescent="0.35">
      <c r="B29" s="66" t="s">
        <v>20</v>
      </c>
      <c r="C29" s="66"/>
      <c r="D29" s="13">
        <f>IF(D26&gt;20%,2*(D26-20%),0%)</f>
        <v>8.7399999999999978E-2</v>
      </c>
      <c r="E29" s="12">
        <f>D29*D$25</f>
        <v>87399.999999999971</v>
      </c>
    </row>
    <row r="30" spans="2:20" ht="30" customHeight="1" x14ac:dyDescent="0.35">
      <c r="B30" s="67" t="s">
        <v>17</v>
      </c>
      <c r="C30" s="67"/>
      <c r="D30" s="55">
        <f>SUM(E27:E29)</f>
        <v>197399.99999999997</v>
      </c>
      <c r="E30" s="56"/>
    </row>
    <row r="31" spans="2:20" ht="30" customHeight="1" x14ac:dyDescent="0.35">
      <c r="B31" s="52" t="s">
        <v>15</v>
      </c>
      <c r="C31" s="52"/>
      <c r="D31" s="53">
        <f>ROUND((1-$D$10)*$D30,0)</f>
        <v>197400</v>
      </c>
      <c r="E31" s="54"/>
    </row>
  </sheetData>
  <sheetProtection algorithmName="SHA-512" hashValue="WqEiq7L0cDQ/dCDYhu3fl61Ge9auAKE8hJNvzOM/qtDUuHHrCHrB/aGAiLK9agsdpIBXwDsg2HVfsu0cqmRvRQ==" saltValue="JTRjAz54m6vzzotL+ugs4A==" spinCount="100000" sheet="1" objects="1" scenarios="1" formatCells="0" formatColumns="0" formatRows="0"/>
  <mergeCells count="31">
    <mergeCell ref="B1:J1"/>
    <mergeCell ref="B18:C18"/>
    <mergeCell ref="D18:I18"/>
    <mergeCell ref="D12:I12"/>
    <mergeCell ref="D21:I21"/>
    <mergeCell ref="B20:C20"/>
    <mergeCell ref="B21:C21"/>
    <mergeCell ref="B19:C19"/>
    <mergeCell ref="F8:M9"/>
    <mergeCell ref="B3:E3"/>
    <mergeCell ref="B4:E4"/>
    <mergeCell ref="B31:C31"/>
    <mergeCell ref="D31:E31"/>
    <mergeCell ref="D30:E30"/>
    <mergeCell ref="B22:C22"/>
    <mergeCell ref="B23:C23"/>
    <mergeCell ref="B24:E24"/>
    <mergeCell ref="B25:C25"/>
    <mergeCell ref="D25:E25"/>
    <mergeCell ref="B26:C26"/>
    <mergeCell ref="B27:C27"/>
    <mergeCell ref="B28:C28"/>
    <mergeCell ref="B29:C29"/>
    <mergeCell ref="B30:C30"/>
    <mergeCell ref="A6:A7"/>
    <mergeCell ref="E6:E7"/>
    <mergeCell ref="B14:C14"/>
    <mergeCell ref="B15:C15"/>
    <mergeCell ref="B13:C13"/>
    <mergeCell ref="B10:C10"/>
    <mergeCell ref="D10:E10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zoomScaleSheetLayoutView="97" workbookViewId="0">
      <selection activeCell="D23" sqref="D23"/>
    </sheetView>
  </sheetViews>
  <sheetFormatPr defaultColWidth="9.1796875" defaultRowHeight="14.5" x14ac:dyDescent="0.35"/>
  <cols>
    <col min="1" max="1" width="5.26953125" style="17" customWidth="1"/>
    <col min="2" max="2" width="52.54296875" style="17" customWidth="1"/>
    <col min="3" max="3" width="4.81640625" style="17" customWidth="1"/>
    <col min="4" max="9" width="16.54296875" style="17" customWidth="1"/>
    <col min="10" max="10" width="9.1796875" style="17"/>
    <col min="11" max="11" width="16.1796875" style="17" bestFit="1" customWidth="1"/>
    <col min="12" max="12" width="23.36328125" style="17" customWidth="1"/>
    <col min="13" max="13" width="9.7265625" style="17" customWidth="1"/>
    <col min="14" max="16384" width="9.1796875" style="17"/>
  </cols>
  <sheetData>
    <row r="1" spans="1:13" ht="85" customHeight="1" thickBot="1" x14ac:dyDescent="0.4">
      <c r="B1" s="37" t="s">
        <v>43</v>
      </c>
      <c r="C1" s="68"/>
      <c r="D1" s="68"/>
      <c r="E1" s="68"/>
      <c r="F1" s="68"/>
      <c r="G1" s="68"/>
      <c r="H1" s="68"/>
      <c r="I1" s="68"/>
      <c r="J1" s="69"/>
    </row>
    <row r="2" spans="1:13" x14ac:dyDescent="0.35">
      <c r="B2" s="19"/>
      <c r="C2" s="19"/>
      <c r="D2" s="19"/>
      <c r="E2" s="19"/>
      <c r="F2" s="19"/>
    </row>
    <row r="3" spans="1:13" ht="28.5" customHeight="1" x14ac:dyDescent="0.35">
      <c r="B3" s="81" t="s">
        <v>12</v>
      </c>
      <c r="C3" s="81"/>
      <c r="D3" s="81"/>
      <c r="E3" s="81"/>
      <c r="F3" s="19"/>
    </row>
    <row r="4" spans="1:13" ht="28.5" customHeight="1" x14ac:dyDescent="0.35">
      <c r="B4" s="82" t="s">
        <v>13</v>
      </c>
      <c r="C4" s="83"/>
      <c r="D4" s="83"/>
      <c r="E4" s="84"/>
      <c r="F4" s="19"/>
    </row>
    <row r="5" spans="1:13" ht="65" x14ac:dyDescent="0.35">
      <c r="B5" s="3" t="s">
        <v>4</v>
      </c>
      <c r="C5" s="3" t="s">
        <v>1</v>
      </c>
      <c r="D5" s="3" t="s">
        <v>0</v>
      </c>
      <c r="E5" s="3" t="s">
        <v>5</v>
      </c>
      <c r="F5" s="19"/>
    </row>
    <row r="6" spans="1:13" x14ac:dyDescent="0.35">
      <c r="A6" s="40"/>
      <c r="B6" s="4" t="s">
        <v>7</v>
      </c>
      <c r="C6" s="5">
        <v>0.3</v>
      </c>
      <c r="D6" s="1" t="s">
        <v>30</v>
      </c>
      <c r="E6" s="41">
        <f>IF(D7="s",C7,IF(D6="s",C6,0))</f>
        <v>0</v>
      </c>
      <c r="F6" s="19"/>
    </row>
    <row r="7" spans="1:13" ht="26" x14ac:dyDescent="0.35">
      <c r="A7" s="40"/>
      <c r="B7" s="4" t="s">
        <v>8</v>
      </c>
      <c r="C7" s="5">
        <v>0.5</v>
      </c>
      <c r="D7" s="1" t="s">
        <v>30</v>
      </c>
      <c r="E7" s="42"/>
      <c r="F7" s="19"/>
    </row>
    <row r="8" spans="1:13" x14ac:dyDescent="0.35">
      <c r="B8" s="7" t="s">
        <v>34</v>
      </c>
      <c r="C8" s="8"/>
      <c r="D8" s="9"/>
      <c r="E8" s="10"/>
      <c r="F8" s="79"/>
      <c r="G8" s="80"/>
      <c r="H8" s="80"/>
      <c r="I8" s="80"/>
      <c r="J8" s="80"/>
      <c r="K8" s="80"/>
      <c r="L8" s="80"/>
      <c r="M8" s="80"/>
    </row>
    <row r="9" spans="1:13" ht="52" x14ac:dyDescent="0.35">
      <c r="A9" s="18"/>
      <c r="B9" s="4" t="s">
        <v>44</v>
      </c>
      <c r="C9" s="5">
        <v>0.2</v>
      </c>
      <c r="D9" s="1" t="s">
        <v>30</v>
      </c>
      <c r="E9" s="6">
        <f>IF(D9="s",C9,0)</f>
        <v>0</v>
      </c>
      <c r="F9" s="79"/>
      <c r="G9" s="80"/>
      <c r="H9" s="80"/>
      <c r="I9" s="80"/>
      <c r="J9" s="80"/>
      <c r="K9" s="80"/>
      <c r="L9" s="80"/>
      <c r="M9" s="80"/>
    </row>
    <row r="10" spans="1:13" ht="43.5" customHeight="1" x14ac:dyDescent="0.35">
      <c r="B10" s="49" t="s">
        <v>6</v>
      </c>
      <c r="C10" s="50"/>
      <c r="D10" s="51">
        <f>IFERROR(1-(1-E6)*(1-#REF!)*(1-E9),1-(1-E6)*(1-E9))</f>
        <v>0</v>
      </c>
      <c r="E10" s="51"/>
      <c r="F10" s="20"/>
    </row>
    <row r="11" spans="1:13" x14ac:dyDescent="0.35">
      <c r="B11" s="19"/>
      <c r="C11" s="19"/>
      <c r="D11" s="19"/>
      <c r="E11" s="19"/>
      <c r="F11" s="19"/>
    </row>
    <row r="12" spans="1:13" ht="14.5" customHeight="1" x14ac:dyDescent="0.35">
      <c r="D12" s="85" t="s">
        <v>45</v>
      </c>
      <c r="E12" s="71"/>
      <c r="F12" s="71"/>
      <c r="G12" s="72"/>
    </row>
    <row r="13" spans="1:13" ht="27" customHeight="1" x14ac:dyDescent="0.35">
      <c r="B13" s="47" t="s">
        <v>9</v>
      </c>
      <c r="C13" s="48"/>
      <c r="D13" s="16">
        <v>0.4</v>
      </c>
      <c r="E13" s="16">
        <v>0.3</v>
      </c>
      <c r="F13" s="16">
        <v>0.2</v>
      </c>
      <c r="G13" s="16">
        <v>0.1</v>
      </c>
    </row>
    <row r="14" spans="1:13" ht="60.75" customHeight="1" x14ac:dyDescent="0.35">
      <c r="B14" s="43" t="s">
        <v>39</v>
      </c>
      <c r="C14" s="44"/>
      <c r="D14" s="35">
        <v>864000</v>
      </c>
      <c r="E14" s="35">
        <v>648000</v>
      </c>
      <c r="F14" s="35">
        <v>432000</v>
      </c>
      <c r="G14" s="35">
        <v>216000</v>
      </c>
    </row>
    <row r="15" spans="1:13" ht="30.75" customHeight="1" x14ac:dyDescent="0.35">
      <c r="B15" s="45" t="s">
        <v>31</v>
      </c>
      <c r="C15" s="46"/>
      <c r="D15" s="15">
        <f>ROUND((1-$D$10)*D$14,0)</f>
        <v>864000</v>
      </c>
      <c r="E15" s="15">
        <f t="shared" ref="E15:G15" si="0">ROUND((1-$D$10)*E$14,0)</f>
        <v>648000</v>
      </c>
      <c r="F15" s="15">
        <f t="shared" si="0"/>
        <v>432000</v>
      </c>
      <c r="G15" s="15">
        <f t="shared" si="0"/>
        <v>216000</v>
      </c>
    </row>
    <row r="18" spans="2:18" ht="30" customHeight="1" x14ac:dyDescent="0.35">
      <c r="B18" s="47" t="s">
        <v>14</v>
      </c>
      <c r="C18" s="48"/>
      <c r="D18" s="70" t="s">
        <v>46</v>
      </c>
      <c r="E18" s="86"/>
      <c r="F18" s="86"/>
      <c r="G18" s="86"/>
    </row>
    <row r="19" spans="2:18" ht="30" customHeight="1" x14ac:dyDescent="0.35">
      <c r="B19" s="77" t="s">
        <v>16</v>
      </c>
      <c r="C19" s="78"/>
      <c r="D19" s="32">
        <v>0.4</v>
      </c>
      <c r="E19" s="32">
        <v>0.3</v>
      </c>
      <c r="F19" s="32">
        <v>0.2</v>
      </c>
      <c r="G19" s="32">
        <v>0.1</v>
      </c>
    </row>
    <row r="20" spans="2:18" ht="54.75" customHeight="1" x14ac:dyDescent="0.35">
      <c r="B20" s="62" t="s">
        <v>38</v>
      </c>
      <c r="C20" s="63"/>
      <c r="D20" s="35">
        <v>86400000</v>
      </c>
      <c r="E20" s="35">
        <v>64800000</v>
      </c>
      <c r="F20" s="35">
        <v>43200000</v>
      </c>
      <c r="G20" s="35">
        <v>21600000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</row>
    <row r="21" spans="2:18" ht="30" customHeight="1" x14ac:dyDescent="0.35">
      <c r="B21" s="75" t="s">
        <v>2</v>
      </c>
      <c r="C21" s="76"/>
      <c r="D21" s="87">
        <v>2E-3</v>
      </c>
      <c r="E21" s="88"/>
      <c r="F21" s="88"/>
      <c r="G21" s="89"/>
    </row>
    <row r="22" spans="2:18" ht="30" customHeight="1" x14ac:dyDescent="0.35">
      <c r="B22" s="57" t="s">
        <v>11</v>
      </c>
      <c r="C22" s="58"/>
      <c r="D22" s="12">
        <f>$D$21*D$20</f>
        <v>172800</v>
      </c>
      <c r="E22" s="12">
        <f t="shared" ref="E22:G22" si="1">$D$21*E$20</f>
        <v>129600</v>
      </c>
      <c r="F22" s="12">
        <f t="shared" si="1"/>
        <v>86400</v>
      </c>
      <c r="G22" s="12">
        <f t="shared" si="1"/>
        <v>43200</v>
      </c>
    </row>
    <row r="23" spans="2:18" ht="30" customHeight="1" x14ac:dyDescent="0.35">
      <c r="B23" s="52" t="s">
        <v>3</v>
      </c>
      <c r="C23" s="52"/>
      <c r="D23" s="15">
        <f>ROUND((1-$D$10)*D$22,0)</f>
        <v>172800</v>
      </c>
      <c r="E23" s="15">
        <f t="shared" ref="E23:G23" si="2">ROUND((1-$D$10)*E$22,0)</f>
        <v>129600</v>
      </c>
      <c r="F23" s="15">
        <f t="shared" si="2"/>
        <v>86400</v>
      </c>
      <c r="G23" s="15">
        <f t="shared" si="2"/>
        <v>43200</v>
      </c>
    </row>
    <row r="24" spans="2:18" ht="42" customHeight="1" x14ac:dyDescent="0.35">
      <c r="B24" s="59" t="s">
        <v>18</v>
      </c>
      <c r="C24" s="60"/>
      <c r="D24" s="60"/>
      <c r="E24" s="61"/>
      <c r="F24" s="21"/>
    </row>
    <row r="25" spans="2:18" ht="51" customHeight="1" x14ac:dyDescent="0.35">
      <c r="B25" s="62" t="s">
        <v>41</v>
      </c>
      <c r="C25" s="63"/>
      <c r="D25" s="64">
        <v>500000</v>
      </c>
      <c r="E25" s="65"/>
      <c r="F25" s="22"/>
    </row>
    <row r="26" spans="2:18" ht="61.5" customHeight="1" x14ac:dyDescent="0.35">
      <c r="B26" s="66" t="s">
        <v>42</v>
      </c>
      <c r="C26" s="66"/>
      <c r="D26" s="2">
        <v>0.2437</v>
      </c>
      <c r="E26" s="11"/>
      <c r="F26" s="22"/>
    </row>
    <row r="27" spans="2:18" ht="30" customHeight="1" x14ac:dyDescent="0.35">
      <c r="B27" s="66" t="s">
        <v>10</v>
      </c>
      <c r="C27" s="66"/>
      <c r="D27" s="13">
        <v>0.01</v>
      </c>
      <c r="E27" s="12">
        <f>D27*D$25</f>
        <v>5000</v>
      </c>
      <c r="F27" s="22"/>
    </row>
    <row r="28" spans="2:18" ht="30" customHeight="1" x14ac:dyDescent="0.35">
      <c r="B28" s="66" t="s">
        <v>19</v>
      </c>
      <c r="C28" s="66"/>
      <c r="D28" s="13">
        <f>IF(D26&gt;10%,MIN(D26-10%,10%),0%)</f>
        <v>0.1</v>
      </c>
      <c r="E28" s="12">
        <f>D28*D$25</f>
        <v>50000</v>
      </c>
    </row>
    <row r="29" spans="2:18" ht="30" customHeight="1" x14ac:dyDescent="0.35">
      <c r="B29" s="66" t="s">
        <v>20</v>
      </c>
      <c r="C29" s="66"/>
      <c r="D29" s="13">
        <f>IF(D26&gt;20%,2*(D26-20%),0%)</f>
        <v>8.7399999999999978E-2</v>
      </c>
      <c r="E29" s="12">
        <f>D29*D$25</f>
        <v>43699.999999999985</v>
      </c>
    </row>
    <row r="30" spans="2:18" ht="30" customHeight="1" x14ac:dyDescent="0.35">
      <c r="B30" s="67" t="s">
        <v>17</v>
      </c>
      <c r="C30" s="67"/>
      <c r="D30" s="55">
        <f>SUM(E27:E29)</f>
        <v>98699.999999999985</v>
      </c>
      <c r="E30" s="56"/>
    </row>
    <row r="31" spans="2:18" ht="30" customHeight="1" x14ac:dyDescent="0.35">
      <c r="B31" s="52" t="s">
        <v>15</v>
      </c>
      <c r="C31" s="52"/>
      <c r="D31" s="53">
        <f>ROUND((1-$D$10)*$D30,0)</f>
        <v>98700</v>
      </c>
      <c r="E31" s="54"/>
    </row>
  </sheetData>
  <sheetProtection formatCells="0" formatColumns="0" formatRows="0"/>
  <mergeCells count="31">
    <mergeCell ref="B31:C31"/>
    <mergeCell ref="D31:E31"/>
    <mergeCell ref="B22:C22"/>
    <mergeCell ref="B23:C23"/>
    <mergeCell ref="B24:E24"/>
    <mergeCell ref="B25:C25"/>
    <mergeCell ref="D25:E25"/>
    <mergeCell ref="B26:C26"/>
    <mergeCell ref="B27:C27"/>
    <mergeCell ref="B28:C28"/>
    <mergeCell ref="B29:C29"/>
    <mergeCell ref="B30:C30"/>
    <mergeCell ref="D30:E30"/>
    <mergeCell ref="B18:C18"/>
    <mergeCell ref="B19:C19"/>
    <mergeCell ref="B20:C20"/>
    <mergeCell ref="B21:C21"/>
    <mergeCell ref="D18:G18"/>
    <mergeCell ref="D21:G21"/>
    <mergeCell ref="B10:C10"/>
    <mergeCell ref="D10:E10"/>
    <mergeCell ref="B13:C13"/>
    <mergeCell ref="B14:C14"/>
    <mergeCell ref="B15:C15"/>
    <mergeCell ref="D12:G12"/>
    <mergeCell ref="F8:M9"/>
    <mergeCell ref="B1:J1"/>
    <mergeCell ref="B3:E3"/>
    <mergeCell ref="B4:E4"/>
    <mergeCell ref="A6:A7"/>
    <mergeCell ref="E6:E7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918BC7D439B3848A07AF4428F0184D0" ma:contentTypeVersion="3" ma:contentTypeDescription="Creare un nuovo documento." ma:contentTypeScope="" ma:versionID="5b099aa3c7a9bda1cad26cdbf04bfcde">
  <xsd:schema xmlns:xsd="http://www.w3.org/2001/XMLSchema" xmlns:xs="http://www.w3.org/2001/XMLSchema" xmlns:p="http://schemas.microsoft.com/office/2006/metadata/properties" xmlns:ns2="baabdb81-e0df-4468-b62c-b90d5c753fc3" targetNamespace="http://schemas.microsoft.com/office/2006/metadata/properties" ma:root="true" ma:fieldsID="e272c05b22bca31ce9ba75a2a421c8da" ns2:_="">
    <xsd:import namespace="baabdb81-e0df-4468-b62c-b90d5c753f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abdb81-e0df-4468-b62c-b90d5c753f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4D0151-701D-479D-BAE3-CA98E9A6C5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1F6DF5-D5E2-43E2-A16C-4E3CE966B9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abdb81-e0df-4468-b62c-b90d5c753f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AQ + CE - LOTTO 1</vt:lpstr>
      <vt:lpstr>GARANZIE AQ + CE - LOTTO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2023-11-02T15:00:45Z</dcterms:modified>
</cp:coreProperties>
</file>