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ntonella.rampini\Desktop\Consip\NoiPA2020\Pubblicazione 1marzo21\OE_Dimensionamenti\"/>
    </mc:Choice>
  </mc:AlternateContent>
  <bookViews>
    <workbookView xWindow="0" yWindow="0" windowWidth="16389" windowHeight="4294" tabRatio="579"/>
  </bookViews>
  <sheets>
    <sheet name="Quadro di Sintesi" sheetId="4" r:id="rId1"/>
    <sheet name="Dimensioni e Metriche" sheetId="1" r:id="rId2"/>
  </sheets>
  <definedNames>
    <definedName name="_xlnm._FilterDatabase" localSheetId="0" hidden="1">'Quadro di Sintesi'!$A$33:$F$46</definedName>
    <definedName name="_xlnm.Print_Area" localSheetId="1">'Dimensioni e Metriche'!$A$1:$I$16</definedName>
    <definedName name="_xlnm.Print_Area" localSheetId="0">'Quadro di Sintesi'!$A$1:$F$46</definedName>
  </definedNames>
  <calcPr calcId="162913"/>
</workbook>
</file>

<file path=xl/calcChain.xml><?xml version="1.0" encoding="utf-8"?>
<calcChain xmlns="http://schemas.openxmlformats.org/spreadsheetml/2006/main">
  <c r="E5" i="1" l="1"/>
  <c r="E36" i="1" l="1"/>
  <c r="E46" i="1"/>
  <c r="E48" i="1"/>
  <c r="C30" i="4" l="1"/>
  <c r="C29" i="4" l="1"/>
  <c r="G48" i="1"/>
  <c r="H54" i="1"/>
  <c r="C43" i="4" l="1"/>
  <c r="C42" i="4"/>
  <c r="B42" i="4"/>
  <c r="A42" i="4"/>
  <c r="C41" i="4"/>
  <c r="C40" i="4"/>
  <c r="B41" i="4"/>
  <c r="B40" i="4"/>
  <c r="C39" i="4"/>
  <c r="B39" i="4"/>
  <c r="A39" i="4"/>
  <c r="C38" i="4"/>
  <c r="B38" i="4"/>
  <c r="C37" i="4"/>
  <c r="C36" i="4"/>
  <c r="C35" i="4"/>
  <c r="C34" i="4"/>
  <c r="B37" i="4"/>
  <c r="B36" i="4"/>
  <c r="B35" i="4"/>
  <c r="B34" i="4"/>
  <c r="G46" i="1" l="1"/>
  <c r="D43" i="4" s="1"/>
  <c r="E39" i="1"/>
  <c r="E31" i="1"/>
  <c r="E20" i="1"/>
  <c r="E9" i="1"/>
  <c r="I46" i="1" l="1"/>
  <c r="C26" i="4"/>
  <c r="G20" i="1"/>
  <c r="D39" i="4" s="1"/>
  <c r="C28" i="4"/>
  <c r="G39" i="1"/>
  <c r="D42" i="4" s="1"/>
  <c r="C27" i="4"/>
  <c r="G31" i="1"/>
  <c r="I39" i="1" l="1"/>
  <c r="I20" i="1"/>
  <c r="G36" i="1"/>
  <c r="D40" i="4" s="1"/>
  <c r="I31" i="1" l="1"/>
  <c r="C25" i="4" l="1"/>
  <c r="E8" i="1" l="1"/>
  <c r="E7" i="1"/>
  <c r="E6" i="1" l="1"/>
  <c r="G5" i="1" l="1"/>
  <c r="D45" i="4" l="1"/>
  <c r="D34" i="4"/>
  <c r="I5" i="1"/>
</calcChain>
</file>

<file path=xl/sharedStrings.xml><?xml version="1.0" encoding="utf-8"?>
<sst xmlns="http://schemas.openxmlformats.org/spreadsheetml/2006/main" count="150" uniqueCount="96">
  <si>
    <t>Figura professionale</t>
  </si>
  <si>
    <t>Mix medio CT AQ</t>
  </si>
  <si>
    <t>Prezzo unitario offerto del servizio/attività</t>
  </si>
  <si>
    <t>Elementi Unitari di Costo</t>
  </si>
  <si>
    <t>Giorno Persona per
profilo professionale</t>
  </si>
  <si>
    <t>SEZIONE 2: Tariffe unitarie ponderate per servizio/attività previsti per i servizi realizzativi e relativo ribasso pesato</t>
  </si>
  <si>
    <t>Project Manager</t>
  </si>
  <si>
    <t>Business Analyst</t>
  </si>
  <si>
    <t>Enterprise Architect</t>
  </si>
  <si>
    <t>Database Specialist and Administrator</t>
  </si>
  <si>
    <t>Systems Analyst</t>
  </si>
  <si>
    <t>Developer/Cloud Developer</t>
  </si>
  <si>
    <t xml:space="preserve">Tariffa omnicomprensiva per 1 PF ADD affidamento completo </t>
  </si>
  <si>
    <t>Canone per 1 PF affidato al servizio mensilmente</t>
  </si>
  <si>
    <t>Manutenzione Correttiva sw pregresso non in garanzia</t>
  </si>
  <si>
    <t>Ambito</t>
  </si>
  <si>
    <t>RIF.</t>
  </si>
  <si>
    <t>Rendicontazione</t>
  </si>
  <si>
    <t>Tariffa omincomprensiva per 1 Giorno/Team ottimale (8 ore lavorative)</t>
  </si>
  <si>
    <t>Prezzo unitario offerto</t>
  </si>
  <si>
    <t>SEZIONE 1: Prezzi Unitari per Elemento di Costo</t>
  </si>
  <si>
    <t>Application Architect</t>
  </si>
  <si>
    <t>System Integrator</t>
  </si>
  <si>
    <t>Specialista di Tematica</t>
  </si>
  <si>
    <t>Specialista di Prodotto Tecnologia</t>
  </si>
  <si>
    <t>TMP Personalizzazione e Parametrizzazione</t>
  </si>
  <si>
    <t>PAR-GP</t>
  </si>
  <si>
    <t>Personalizzazione e Parametrizzazione</t>
  </si>
  <si>
    <t>Application Architecht</t>
  </si>
  <si>
    <t>Developer</t>
  </si>
  <si>
    <t>Specialista di Prodotto/Tecnologia</t>
  </si>
  <si>
    <t>TMP Manutenzione Adeguativa</t>
  </si>
  <si>
    <t>Servizi di Manutenzione Adeguativa 
in GG.PP a corpo
(8 ore al giorno)</t>
  </si>
  <si>
    <t xml:space="preserve">Mix medio CT </t>
  </si>
  <si>
    <t>Manutenzione Adeguativa</t>
  </si>
  <si>
    <t>Digital/Mobile Media Specialist</t>
  </si>
  <si>
    <t>COR-GP</t>
  </si>
  <si>
    <t>TMP Manutenzione Correttiva sw pregresso non in garanzia</t>
  </si>
  <si>
    <t>Sistemista Senior (system and network administrator)</t>
  </si>
  <si>
    <t>in GG.PP a corpo
(8 ore al giorno)</t>
  </si>
  <si>
    <t xml:space="preserve">Servizi di Manutenzione Correttiva 
SW Pregresso - Non in Garanzia </t>
  </si>
  <si>
    <t>COR-CANONE</t>
  </si>
  <si>
    <t>Tariffa Mix GG.PP
(8 ore al giorno)</t>
  </si>
  <si>
    <t>TMP Supporto Specialistico Tecnologico Tematico</t>
  </si>
  <si>
    <t xml:space="preserve">Specialista di Tematica </t>
  </si>
  <si>
    <t>Specialista di prodotto/Tecnologia</t>
  </si>
  <si>
    <t>Sistemista Senior</t>
  </si>
  <si>
    <t xml:space="preserve">Database Specialist and Administrator </t>
  </si>
  <si>
    <t>Servizi Specialistici
in GG.PP a corpo (rar consumo)
(8 ore al giorno)</t>
  </si>
  <si>
    <t>Quantità</t>
  </si>
  <si>
    <t>Base d'asta</t>
  </si>
  <si>
    <t xml:space="preserve">Servizi Realizzativi </t>
  </si>
  <si>
    <t>Prezzo complessivo</t>
  </si>
  <si>
    <t xml:space="preserve">Quantità </t>
  </si>
  <si>
    <t>Prezzo Complessivo</t>
  </si>
  <si>
    <t>costo per singolo PF relativo a SW pregresso - non in garanzia - dimensionamento su media mensile (monte PF diviso 48 mesi)</t>
  </si>
  <si>
    <t>MAD-GP</t>
  </si>
  <si>
    <t>Lotto 1</t>
  </si>
  <si>
    <t>MEV e Pers/Par Sistema Legacy NoiPA 
(affidamento completo)</t>
  </si>
  <si>
    <t>superamento bda</t>
  </si>
  <si>
    <t xml:space="preserve">Gara a procedura aperta in 2 lotti 
Servizi applicativi di sviluppo, manutenzione e gestione del sistema NoiPA - ID2360
Lotto 2 - Evoluzione CloudifyNoiPA </t>
  </si>
  <si>
    <t>Gara a procedura aperta in 2 lotti 
Servizi applicativi di sviluppo, manutenzione e gestione del sistema NoiPA - ID2360
Lotto 2 - Evoluzione Cloudify NoiPA</t>
  </si>
  <si>
    <t>TMP Supporto Specialistico Change Management</t>
  </si>
  <si>
    <t>TO Sviluppo/Mev Sistema CloudifyNoiPA</t>
  </si>
  <si>
    <t>TO Sviluppo/Mev App Mobile CloudifyNoiPA</t>
  </si>
  <si>
    <t>PF Ifpug 4.3.1 per obiettivi ciclo Waterfall - CloudifyNoiPA</t>
  </si>
  <si>
    <t>PF Ifpug 4.3.1 per obiettivi ciclo Agile - CloudifyNoiPA</t>
  </si>
  <si>
    <t>Svil/Mev Sistema CloudifyNoiPA - ciclo Waterfall - (PF ADD Affidamento Completo)</t>
  </si>
  <si>
    <t>Svil/Mev Sistema CloudifyNoiPA - ciclo Agile - (PF ADD Affidamento Completo)</t>
  </si>
  <si>
    <t>Svil/Mev Sistema CloudiftNoiPA - GGPP Team Ottimale Gestionale (Front-end/Back-end)</t>
  </si>
  <si>
    <t>Mev Sistema CloudifyNoiPA - GGPP Team Ottimale Omnichannel App</t>
  </si>
  <si>
    <t>SMEV-PF Waterfall</t>
  </si>
  <si>
    <t>SMev-PF Agile</t>
  </si>
  <si>
    <t>SMev-TO-Gest</t>
  </si>
  <si>
    <t>SMev-TO-App</t>
  </si>
  <si>
    <t>Servizi Specialistici
in GG.PP</t>
  </si>
  <si>
    <t>SSTS-GP</t>
  </si>
  <si>
    <t>Supporto Specialistico Tecnico Tematico</t>
  </si>
  <si>
    <t>SSCM-GP</t>
  </si>
  <si>
    <t>SSFO-GP</t>
  </si>
  <si>
    <t>Supporto Specialistico
Change Management</t>
  </si>
  <si>
    <t>Formazione</t>
  </si>
  <si>
    <t>Change Manager Senior</t>
  </si>
  <si>
    <t xml:space="preserve">Change Manager  </t>
  </si>
  <si>
    <t>Formatore</t>
  </si>
  <si>
    <t>Change Manager</t>
  </si>
  <si>
    <t>BdA Lotto 2</t>
  </si>
  <si>
    <t>TMP Change Management</t>
  </si>
  <si>
    <t>TMP Formazione</t>
  </si>
  <si>
    <t>SSF-GP</t>
  </si>
  <si>
    <t>Ribasso Totale del Lotto (sconto totale / Base d'asta)</t>
  </si>
  <si>
    <t>Importo Complessivo</t>
  </si>
  <si>
    <t>Ribasso per Formula Ec</t>
  </si>
  <si>
    <t>TMP Supporto Specialistico Formazione</t>
  </si>
  <si>
    <t>Importo Offerto</t>
  </si>
  <si>
    <t>calcolato in piattaforma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</si>
</sst>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€&quot;\ * #,##0.00_-;\-&quot;€&quot;\ * #,##0.00_-;_-&quot;€&quot;\ * &quot;-&quot;??_-;_-@_-"/>
    <numFmt numFmtId="164" formatCode="_-&quot;€ &quot;* #,##0.00_-;&quot;-€ &quot;* #,##0.00_-;_-&quot;€ &quot;* \-??_-;_-@_-"/>
    <numFmt numFmtId="165" formatCode="_-* #,##0.00_-;\-* #,##0.00_-;_-* \-??_-;_-@_-"/>
    <numFmt numFmtId="166" formatCode="&quot;€ &quot;#,##0.00;&quot;-€ &quot;#,##0.00"/>
    <numFmt numFmtId="167" formatCode="&quot;€&quot;\ #,##0.00"/>
    <numFmt numFmtId="168" formatCode="0.00000%"/>
    <numFmt numFmtId="169" formatCode="0.000000"/>
    <numFmt numFmtId="170" formatCode="0.0%"/>
    <numFmt numFmtId="171" formatCode="0.00000"/>
    <numFmt numFmtId="172" formatCode="_-* #,##0.00\ [$€-410]_-;\-* #,##0.00\ [$€-410]_-;_-* &quot;-&quot;??\ [$€-410]_-;_-@_-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18"/>
      <name val="Arial"/>
      <family val="2"/>
    </font>
    <font>
      <sz val="11"/>
      <name val="Arial"/>
      <family val="2"/>
    </font>
    <font>
      <b/>
      <sz val="12"/>
      <color indexed="18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2"/>
      <color indexed="18"/>
      <name val="Arial"/>
      <family val="2"/>
    </font>
    <font>
      <sz val="10"/>
      <name val="Arial"/>
      <family val="2"/>
    </font>
    <font>
      <b/>
      <i/>
      <sz val="16"/>
      <color indexed="18"/>
      <name val="Arial"/>
      <family val="2"/>
    </font>
    <font>
      <b/>
      <sz val="14"/>
      <color indexed="18"/>
      <name val="Arial"/>
      <family val="2"/>
    </font>
    <font>
      <b/>
      <i/>
      <sz val="14"/>
      <color indexed="18"/>
      <name val="Arial"/>
      <family val="2"/>
    </font>
    <font>
      <sz val="10"/>
      <color rgb="FFFF0000"/>
      <name val="Arial"/>
      <family val="2"/>
    </font>
    <font>
      <b/>
      <sz val="14"/>
      <color rgb="FF00B05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i/>
      <sz val="16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rgb="FFCCFFFF"/>
        <bgColor indexed="41"/>
      </patternFill>
    </fill>
    <fill>
      <patternFill patternType="solid">
        <fgColor rgb="FFFFFFCC"/>
        <bgColor indexed="41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26"/>
      </patternFill>
    </fill>
    <fill>
      <patternFill patternType="solid">
        <fgColor rgb="FF92D050"/>
        <bgColor indexed="41"/>
      </patternFill>
    </fill>
    <fill>
      <patternFill patternType="solid">
        <fgColor rgb="FFFFFFCC"/>
        <bgColor indexed="26"/>
      </patternFill>
    </fill>
    <fill>
      <patternFill patternType="solid">
        <fgColor theme="0"/>
        <bgColor indexed="41"/>
      </patternFill>
    </fill>
  </fills>
  <borders count="79">
    <border>
      <left/>
      <right/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/>
      <top style="thin">
        <color indexed="1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 style="thin">
        <color theme="3" tint="-0.249977111117893"/>
      </bottom>
      <diagonal/>
    </border>
    <border>
      <left/>
      <right/>
      <top style="medium">
        <color theme="3" tint="-0.249977111117893"/>
      </top>
      <bottom/>
      <diagonal/>
    </border>
    <border>
      <left style="medium">
        <color theme="3" tint="-0.249977111117893"/>
      </left>
      <right style="thin">
        <color indexed="64"/>
      </right>
      <top/>
      <bottom style="thin">
        <color indexed="64"/>
      </bottom>
      <diagonal/>
    </border>
    <border>
      <left style="medium">
        <color theme="3" tint="-0.249977111117893"/>
      </left>
      <right style="thin">
        <color indexed="64"/>
      </right>
      <top style="thin">
        <color indexed="64"/>
      </top>
      <bottom style="medium">
        <color theme="3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medium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/>
      <bottom style="medium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medium">
        <color theme="3" tint="-0.249977111117893"/>
      </top>
      <bottom/>
      <diagonal/>
    </border>
    <border>
      <left style="medium">
        <color theme="3" tint="-0.249977111117893"/>
      </left>
      <right style="thin">
        <color theme="3" tint="-0.249977111117893"/>
      </right>
      <top style="medium">
        <color theme="3" tint="-0.249977111117893"/>
      </top>
      <bottom/>
      <diagonal/>
    </border>
    <border>
      <left style="medium">
        <color theme="3" tint="-0.249977111117893"/>
      </left>
      <right/>
      <top style="medium">
        <color theme="3" tint="-0.249977111117893"/>
      </top>
      <bottom/>
      <diagonal/>
    </border>
    <border>
      <left style="medium">
        <color theme="3" tint="-0.249977111117893"/>
      </left>
      <right/>
      <top/>
      <bottom style="medium">
        <color theme="3" tint="-0.249977111117893"/>
      </bottom>
      <diagonal/>
    </border>
    <border>
      <left style="medium">
        <color theme="3" tint="-0.249977111117893"/>
      </left>
      <right style="thin">
        <color theme="3" tint="-0.249977111117893"/>
      </right>
      <top/>
      <bottom/>
      <diagonal/>
    </border>
    <border>
      <left style="thin">
        <color theme="3" tint="-0.249977111117893"/>
      </left>
      <right style="thin">
        <color theme="3" tint="-0.249977111117893"/>
      </right>
      <top/>
      <bottom/>
      <diagonal/>
    </border>
    <border>
      <left style="medium">
        <color theme="3" tint="-0.249977111117893"/>
      </left>
      <right style="thin">
        <color theme="3" tint="-0.249977111117893"/>
      </right>
      <top style="medium">
        <color theme="3" tint="-0.249977111117893"/>
      </top>
      <bottom style="medium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medium">
        <color theme="3" tint="-0.249977111117893"/>
      </top>
      <bottom style="medium">
        <color theme="3" tint="-0.249977111117893"/>
      </bottom>
      <diagonal/>
    </border>
    <border>
      <left style="medium">
        <color theme="3" tint="-0.249977111117893"/>
      </left>
      <right/>
      <top/>
      <bottom/>
      <diagonal/>
    </border>
    <border>
      <left style="thin">
        <color theme="3" tint="-0.249977111117893"/>
      </left>
      <right/>
      <top style="medium">
        <color theme="3" tint="-0.249977111117893"/>
      </top>
      <bottom style="medium">
        <color theme="3" tint="-0.249977111117893"/>
      </bottom>
      <diagonal/>
    </border>
    <border>
      <left/>
      <right style="thin">
        <color theme="3" tint="-0.249977111117893"/>
      </right>
      <top style="medium">
        <color theme="3" tint="-0.249977111117893"/>
      </top>
      <bottom style="medium">
        <color theme="3" tint="-0.249977111117893"/>
      </bottom>
      <diagonal/>
    </border>
    <border>
      <left/>
      <right style="thin">
        <color theme="3" tint="-0.249977111117893"/>
      </right>
      <top style="medium">
        <color theme="3" tint="-0.249977111117893"/>
      </top>
      <bottom/>
      <diagonal/>
    </border>
    <border>
      <left style="thin">
        <color indexed="18"/>
      </left>
      <right style="thin">
        <color indexed="18"/>
      </right>
      <top style="medium">
        <color theme="3" tint="-0.249977111117893"/>
      </top>
      <bottom style="thin">
        <color indexed="18"/>
      </bottom>
      <diagonal/>
    </border>
    <border>
      <left style="medium">
        <color theme="3" tint="-0.249977111117893"/>
      </left>
      <right/>
      <top style="medium">
        <color theme="3" tint="-0.249977111117893"/>
      </top>
      <bottom style="medium">
        <color theme="3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3" tint="-0.249977111117893"/>
      </bottom>
      <diagonal/>
    </border>
    <border>
      <left/>
      <right style="thin">
        <color indexed="18"/>
      </right>
      <top style="medium">
        <color theme="3" tint="-0.249977111117893"/>
      </top>
      <bottom style="medium">
        <color theme="3" tint="-0.24997711111789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theme="3" tint="-0.249977111117893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3" tint="-0.249977111117893"/>
      </left>
      <right style="thin">
        <color indexed="64"/>
      </right>
      <top style="medium">
        <color theme="3" tint="-0.249977111117893"/>
      </top>
      <bottom style="medium">
        <color theme="3" tint="-0.249977111117893"/>
      </bottom>
      <diagonal/>
    </border>
    <border>
      <left style="thin">
        <color indexed="64"/>
      </left>
      <right style="thin">
        <color indexed="64"/>
      </right>
      <top style="medium">
        <color theme="3" tint="-0.249977111117893"/>
      </top>
      <bottom style="medium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medium">
        <color indexed="64"/>
      </top>
      <bottom/>
      <diagonal/>
    </border>
    <border>
      <left style="thin">
        <color theme="3" tint="-0.24997711111789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3" tint="-0.249977111117893"/>
      </right>
      <top/>
      <bottom style="medium">
        <color indexed="64"/>
      </bottom>
      <diagonal/>
    </border>
    <border>
      <left style="thin">
        <color theme="3" tint="-0.249977111117893"/>
      </left>
      <right style="thin">
        <color theme="3" tint="-0.249977111117893"/>
      </right>
      <top/>
      <bottom style="medium">
        <color indexed="64"/>
      </bottom>
      <diagonal/>
    </border>
    <border>
      <left style="medium">
        <color theme="3" tint="-0.249977111117893"/>
      </left>
      <right style="thin">
        <color indexed="64"/>
      </right>
      <top style="medium">
        <color theme="3" tint="-0.249977111117893"/>
      </top>
      <bottom/>
      <diagonal/>
    </border>
    <border>
      <left/>
      <right style="thin">
        <color theme="3" tint="-0.249977111117893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3" tint="-0.249977111117893"/>
      </left>
      <right/>
      <top style="medium">
        <color theme="3" tint="-0.249977111117893"/>
      </top>
      <bottom/>
      <diagonal/>
    </border>
    <border>
      <left style="thin">
        <color theme="3" tint="-0.249977111117893"/>
      </left>
      <right/>
      <top style="medium">
        <color indexed="64"/>
      </top>
      <bottom/>
      <diagonal/>
    </border>
    <border>
      <left style="medium">
        <color theme="3" tint="-0.249977111117893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medium">
        <color indexed="64"/>
      </left>
      <right style="thin">
        <color theme="3" tint="-0.249977111117893"/>
      </right>
      <top style="medium">
        <color theme="3" tint="-0.249977111117893"/>
      </top>
      <bottom/>
      <diagonal/>
    </border>
    <border>
      <left/>
      <right style="medium">
        <color indexed="64"/>
      </right>
      <top style="medium">
        <color theme="3" tint="-0.249977111117893"/>
      </top>
      <bottom style="thin">
        <color theme="3" tint="-0.249977111117893"/>
      </bottom>
      <diagonal/>
    </border>
    <border>
      <left style="medium">
        <color indexed="64"/>
      </left>
      <right style="thin">
        <color theme="3" tint="-0.249977111117893"/>
      </right>
      <top/>
      <bottom/>
      <diagonal/>
    </border>
    <border>
      <left/>
      <right style="medium">
        <color indexed="64"/>
      </right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 style="medium">
        <color indexed="64"/>
      </bottom>
      <diagonal/>
    </border>
    <border>
      <left/>
      <right style="medium">
        <color indexed="64"/>
      </right>
      <top style="thin">
        <color theme="3" tint="-0.249977111117893"/>
      </top>
      <bottom style="medium">
        <color indexed="64"/>
      </bottom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/>
      <diagonal/>
    </border>
    <border>
      <left style="medium">
        <color indexed="64"/>
      </left>
      <right style="thin">
        <color theme="3" tint="-0.249977111117893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theme="3" tint="-0.24997711111789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theme="3" tint="-0.249977111117893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theme="3" tint="-0.249977111117893"/>
      </right>
      <top style="medium">
        <color theme="3" tint="-0.249977111117893"/>
      </top>
      <bottom/>
      <diagonal/>
    </border>
    <border>
      <left/>
      <right/>
      <top style="thin">
        <color theme="3" tint="-0.249977111117893"/>
      </top>
      <bottom style="thin">
        <color theme="3" tint="-0.249977111117893"/>
      </bottom>
      <diagonal/>
    </border>
    <border>
      <left/>
      <right/>
      <top style="thin">
        <color theme="3" tint="-0.249977111117893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3" tint="-0.249977111117893"/>
      </right>
      <top style="medium">
        <color indexed="64"/>
      </top>
      <bottom/>
      <diagonal/>
    </border>
    <border>
      <left style="medium">
        <color theme="3" tint="-0.249977111117893"/>
      </left>
      <right/>
      <top style="thin">
        <color indexed="64"/>
      </top>
      <bottom/>
      <diagonal/>
    </border>
    <border>
      <left style="thin">
        <color theme="3" tint="-0.249977111117893"/>
      </left>
      <right style="thin">
        <color theme="3" tint="-0.249977111117893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3" tint="-0.249977111117893"/>
      </bottom>
      <diagonal/>
    </border>
    <border>
      <left style="thin">
        <color indexed="64"/>
      </left>
      <right/>
      <top style="medium">
        <color theme="3" tint="-0.249977111117893"/>
      </top>
      <bottom/>
      <diagonal/>
    </border>
  </borders>
  <cellStyleXfs count="8">
    <xf numFmtId="0" fontId="0" fillId="0" borderId="0"/>
    <xf numFmtId="164" fontId="8" fillId="0" borderId="0" applyFill="0" applyBorder="0" applyAlignment="0" applyProtection="0"/>
    <xf numFmtId="165" fontId="8" fillId="0" borderId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85">
    <xf numFmtId="0" fontId="0" fillId="0" borderId="0" xfId="0"/>
    <xf numFmtId="0" fontId="2" fillId="2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 applyProtection="1">
      <alignment vertical="center"/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vertical="center" wrapText="1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167" fontId="2" fillId="2" borderId="0" xfId="0" applyNumberFormat="1" applyFont="1" applyFill="1" applyBorder="1" applyAlignment="1" applyProtection="1">
      <alignment vertical="center"/>
      <protection hidden="1"/>
    </xf>
    <xf numFmtId="39" fontId="2" fillId="2" borderId="0" xfId="0" applyNumberFormat="1" applyFont="1" applyFill="1" applyAlignment="1" applyProtection="1">
      <alignment vertical="center"/>
      <protection hidden="1"/>
    </xf>
    <xf numFmtId="168" fontId="3" fillId="2" borderId="0" xfId="0" applyNumberFormat="1" applyFont="1" applyFill="1" applyAlignment="1" applyProtection="1">
      <alignment vertical="center"/>
      <protection hidden="1"/>
    </xf>
    <xf numFmtId="169" fontId="3" fillId="2" borderId="0" xfId="0" applyNumberFormat="1" applyFont="1" applyFill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horizontal="center" vertical="center" wrapText="1"/>
      <protection hidden="1"/>
    </xf>
    <xf numFmtId="168" fontId="2" fillId="2" borderId="0" xfId="0" applyNumberFormat="1" applyFont="1" applyFill="1" applyBorder="1" applyAlignment="1" applyProtection="1">
      <alignment vertical="center"/>
      <protection hidden="1"/>
    </xf>
    <xf numFmtId="166" fontId="6" fillId="5" borderId="7" xfId="0" applyNumberFormat="1" applyFont="1" applyFill="1" applyBorder="1" applyAlignment="1" applyProtection="1">
      <alignment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0" fontId="9" fillId="2" borderId="0" xfId="0" applyFont="1" applyFill="1" applyBorder="1" applyAlignment="1" applyProtection="1">
      <alignment horizontal="center" vertical="center" wrapText="1"/>
      <protection hidden="1"/>
    </xf>
    <xf numFmtId="0" fontId="9" fillId="2" borderId="0" xfId="0" applyFont="1" applyFill="1" applyBorder="1" applyAlignment="1" applyProtection="1">
      <alignment vertical="center" wrapText="1"/>
      <protection hidden="1"/>
    </xf>
    <xf numFmtId="0" fontId="6" fillId="2" borderId="17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0" fontId="2" fillId="3" borderId="10" xfId="0" applyFont="1" applyFill="1" applyBorder="1" applyAlignment="1" applyProtection="1">
      <alignment vertical="center" wrapText="1"/>
      <protection hidden="1"/>
    </xf>
    <xf numFmtId="166" fontId="6" fillId="5" borderId="14" xfId="0" applyNumberFormat="1" applyFont="1" applyFill="1" applyBorder="1" applyAlignment="1" applyProtection="1">
      <alignment vertical="center"/>
      <protection hidden="1"/>
    </xf>
    <xf numFmtId="0" fontId="2" fillId="3" borderId="15" xfId="0" applyFont="1" applyFill="1" applyBorder="1" applyAlignment="1" applyProtection="1">
      <alignment vertical="center" wrapText="1"/>
      <protection hidden="1"/>
    </xf>
    <xf numFmtId="0" fontId="6" fillId="2" borderId="28" xfId="0" applyFont="1" applyFill="1" applyBorder="1" applyAlignment="1" applyProtection="1">
      <alignment horizontal="center" vertical="center" wrapText="1"/>
      <protection hidden="1"/>
    </xf>
    <xf numFmtId="166" fontId="6" fillId="5" borderId="27" xfId="0" applyNumberFormat="1" applyFont="1" applyFill="1" applyBorder="1" applyAlignment="1" applyProtection="1">
      <alignment vertical="center"/>
      <protection hidden="1"/>
    </xf>
    <xf numFmtId="0" fontId="4" fillId="2" borderId="23" xfId="0" applyFont="1" applyFill="1" applyBorder="1" applyAlignment="1" applyProtection="1">
      <alignment horizontal="center" vertical="center"/>
      <protection hidden="1"/>
    </xf>
    <xf numFmtId="166" fontId="6" fillId="5" borderId="2" xfId="0" applyNumberFormat="1" applyFont="1" applyFill="1" applyBorder="1" applyAlignment="1" applyProtection="1">
      <alignment vertical="center"/>
      <protection hidden="1"/>
    </xf>
    <xf numFmtId="0" fontId="6" fillId="2" borderId="37" xfId="0" applyFont="1" applyFill="1" applyBorder="1" applyAlignment="1" applyProtection="1">
      <alignment horizontal="center" vertical="center" wrapText="1"/>
      <protection hidden="1"/>
    </xf>
    <xf numFmtId="0" fontId="6" fillId="2" borderId="36" xfId="0" applyFont="1" applyFill="1" applyBorder="1" applyAlignment="1" applyProtection="1">
      <alignment horizontal="center" vertical="center" wrapText="1"/>
      <protection hidden="1"/>
    </xf>
    <xf numFmtId="0" fontId="4" fillId="2" borderId="24" xfId="0" applyFont="1" applyFill="1" applyBorder="1" applyAlignment="1" applyProtection="1">
      <alignment horizontal="center" vertical="center"/>
      <protection hidden="1"/>
    </xf>
    <xf numFmtId="10" fontId="4" fillId="2" borderId="24" xfId="0" applyNumberFormat="1" applyFont="1" applyFill="1" applyBorder="1" applyAlignment="1" applyProtection="1">
      <alignment horizontal="center" vertical="center"/>
      <protection hidden="1"/>
    </xf>
    <xf numFmtId="0" fontId="2" fillId="2" borderId="22" xfId="0" applyFont="1" applyFill="1" applyBorder="1" applyAlignment="1" applyProtection="1">
      <alignment vertical="center" wrapText="1"/>
      <protection hidden="1"/>
    </xf>
    <xf numFmtId="0" fontId="7" fillId="2" borderId="22" xfId="0" applyFont="1" applyFill="1" applyBorder="1" applyAlignment="1" applyProtection="1">
      <alignment horizontal="center" vertical="center" wrapText="1"/>
      <protection hidden="1"/>
    </xf>
    <xf numFmtId="0" fontId="7" fillId="2" borderId="17" xfId="0" applyFont="1" applyFill="1" applyBorder="1" applyAlignment="1" applyProtection="1">
      <alignment horizontal="center" vertical="center" wrapText="1"/>
      <protection hidden="1"/>
    </xf>
    <xf numFmtId="0" fontId="2" fillId="2" borderId="17" xfId="0" applyFont="1" applyFill="1" applyBorder="1" applyAlignment="1" applyProtection="1">
      <alignment horizontal="left" vertical="center" wrapText="1"/>
      <protection hidden="1"/>
    </xf>
    <xf numFmtId="0" fontId="2" fillId="2" borderId="16" xfId="0" applyFont="1" applyFill="1" applyBorder="1" applyAlignment="1" applyProtection="1">
      <alignment vertical="center" wrapText="1"/>
      <protection hidden="1"/>
    </xf>
    <xf numFmtId="0" fontId="7" fillId="2" borderId="16" xfId="0" applyFont="1" applyFill="1" applyBorder="1" applyAlignment="1" applyProtection="1">
      <alignment horizontal="center" vertical="center" wrapText="1"/>
      <protection hidden="1"/>
    </xf>
    <xf numFmtId="10" fontId="2" fillId="2" borderId="0" xfId="0" applyNumberFormat="1" applyFont="1" applyFill="1" applyBorder="1" applyAlignment="1" applyProtection="1">
      <alignment horizontal="center" vertical="center"/>
      <protection hidden="1"/>
    </xf>
    <xf numFmtId="10" fontId="2" fillId="2" borderId="0" xfId="0" applyNumberFormat="1" applyFont="1" applyFill="1" applyBorder="1" applyAlignment="1" applyProtection="1">
      <alignment vertical="center"/>
      <protection hidden="1"/>
    </xf>
    <xf numFmtId="0" fontId="7" fillId="2" borderId="43" xfId="0" applyFont="1" applyFill="1" applyBorder="1" applyAlignment="1" applyProtection="1">
      <alignment horizontal="center" vertical="center" wrapText="1"/>
      <protection hidden="1"/>
    </xf>
    <xf numFmtId="0" fontId="2" fillId="2" borderId="44" xfId="0" applyFont="1" applyFill="1" applyBorder="1" applyAlignment="1" applyProtection="1">
      <alignment vertical="center" wrapText="1"/>
      <protection hidden="1"/>
    </xf>
    <xf numFmtId="2" fontId="2" fillId="2" borderId="0" xfId="0" applyNumberFormat="1" applyFont="1" applyFill="1" applyBorder="1" applyAlignment="1" applyProtection="1">
      <alignment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0" fontId="9" fillId="2" borderId="0" xfId="0" applyFont="1" applyFill="1" applyBorder="1" applyAlignment="1" applyProtection="1">
      <alignment horizontal="center" vertical="center" wrapText="1"/>
      <protection hidden="1"/>
    </xf>
    <xf numFmtId="0" fontId="2" fillId="2" borderId="19" xfId="0" applyFont="1" applyFill="1" applyBorder="1" applyAlignment="1" applyProtection="1">
      <alignment horizontal="center" vertical="center" wrapText="1"/>
      <protection hidden="1"/>
    </xf>
    <xf numFmtId="0" fontId="6" fillId="2" borderId="37" xfId="0" applyFont="1" applyFill="1" applyBorder="1" applyAlignment="1" applyProtection="1">
      <alignment horizontal="center" vertical="center" wrapText="1"/>
      <protection hidden="1"/>
    </xf>
    <xf numFmtId="0" fontId="6" fillId="2" borderId="11" xfId="0" applyFont="1" applyFill="1" applyBorder="1" applyAlignment="1" applyProtection="1">
      <alignment horizontal="center" vertical="center" wrapText="1"/>
      <protection hidden="1"/>
    </xf>
    <xf numFmtId="0" fontId="2" fillId="7" borderId="12" xfId="0" applyFont="1" applyFill="1" applyBorder="1" applyAlignment="1" applyProtection="1">
      <alignment horizontal="center" vertical="center"/>
      <protection hidden="1"/>
    </xf>
    <xf numFmtId="0" fontId="2" fillId="7" borderId="13" xfId="0" applyFont="1" applyFill="1" applyBorder="1" applyAlignment="1" applyProtection="1">
      <alignment horizontal="center" vertical="center"/>
      <protection hidden="1"/>
    </xf>
    <xf numFmtId="0" fontId="6" fillId="2" borderId="48" xfId="0" applyFont="1" applyFill="1" applyBorder="1" applyAlignment="1" applyProtection="1">
      <alignment horizontal="center" vertical="center" wrapText="1"/>
      <protection hidden="1"/>
    </xf>
    <xf numFmtId="0" fontId="6" fillId="2" borderId="49" xfId="0" applyFont="1" applyFill="1" applyBorder="1" applyAlignment="1" applyProtection="1">
      <alignment horizontal="center" vertical="center" wrapText="1"/>
      <protection hidden="1"/>
    </xf>
    <xf numFmtId="0" fontId="6" fillId="2" borderId="38" xfId="0" applyFont="1" applyFill="1" applyBorder="1" applyAlignment="1" applyProtection="1">
      <alignment horizontal="center" vertical="center" wrapText="1"/>
      <protection hidden="1"/>
    </xf>
    <xf numFmtId="0" fontId="6" fillId="2" borderId="39" xfId="0" applyFont="1" applyFill="1" applyBorder="1" applyAlignment="1" applyProtection="1">
      <alignment horizontal="center" vertical="center" wrapText="1"/>
      <protection hidden="1"/>
    </xf>
    <xf numFmtId="10" fontId="2" fillId="2" borderId="51" xfId="0" applyNumberFormat="1" applyFont="1" applyFill="1" applyBorder="1" applyAlignment="1" applyProtection="1">
      <alignment vertical="center"/>
      <protection hidden="1"/>
    </xf>
    <xf numFmtId="10" fontId="2" fillId="2" borderId="53" xfId="0" applyNumberFormat="1" applyFont="1" applyFill="1" applyBorder="1" applyAlignment="1" applyProtection="1">
      <alignment vertical="center"/>
      <protection hidden="1"/>
    </xf>
    <xf numFmtId="0" fontId="2" fillId="3" borderId="54" xfId="0" applyFont="1" applyFill="1" applyBorder="1" applyAlignment="1" applyProtection="1">
      <alignment vertical="center" wrapText="1"/>
      <protection hidden="1"/>
    </xf>
    <xf numFmtId="10" fontId="2" fillId="2" borderId="55" xfId="0" applyNumberFormat="1" applyFont="1" applyFill="1" applyBorder="1" applyAlignment="1" applyProtection="1">
      <alignment vertical="center"/>
      <protection hidden="1"/>
    </xf>
    <xf numFmtId="10" fontId="2" fillId="2" borderId="0" xfId="0" applyNumberFormat="1" applyFont="1" applyFill="1" applyAlignment="1" applyProtection="1">
      <alignment vertical="center"/>
      <protection hidden="1"/>
    </xf>
    <xf numFmtId="10" fontId="2" fillId="2" borderId="7" xfId="0" applyNumberFormat="1" applyFont="1" applyFill="1" applyBorder="1" applyAlignment="1" applyProtection="1">
      <alignment vertical="center"/>
      <protection hidden="1"/>
    </xf>
    <xf numFmtId="0" fontId="6" fillId="2" borderId="45" xfId="0" applyFont="1" applyFill="1" applyBorder="1" applyAlignment="1" applyProtection="1">
      <alignment horizontal="center" vertical="center" wrapText="1"/>
      <protection hidden="1"/>
    </xf>
    <xf numFmtId="0" fontId="6" fillId="2" borderId="57" xfId="0" applyFont="1" applyFill="1" applyBorder="1" applyAlignment="1" applyProtection="1">
      <alignment horizontal="center" vertical="center" wrapText="1"/>
      <protection hidden="1"/>
    </xf>
    <xf numFmtId="0" fontId="6" fillId="2" borderId="46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wrapText="1"/>
      <protection hidden="1"/>
    </xf>
    <xf numFmtId="0" fontId="2" fillId="3" borderId="56" xfId="0" applyFont="1" applyFill="1" applyBorder="1" applyAlignment="1" applyProtection="1">
      <alignment vertical="center" wrapText="1"/>
      <protection hidden="1"/>
    </xf>
    <xf numFmtId="0" fontId="6" fillId="2" borderId="42" xfId="0" applyFont="1" applyFill="1" applyBorder="1" applyAlignment="1" applyProtection="1">
      <alignment horizontal="center" vertical="center" wrapText="1"/>
      <protection hidden="1"/>
    </xf>
    <xf numFmtId="0" fontId="6" fillId="2" borderId="59" xfId="0" applyFont="1" applyFill="1" applyBorder="1" applyAlignment="1" applyProtection="1">
      <alignment horizontal="center" vertical="center" wrapText="1"/>
      <protection hidden="1"/>
    </xf>
    <xf numFmtId="0" fontId="2" fillId="3" borderId="7" xfId="0" applyFont="1" applyFill="1" applyBorder="1" applyAlignment="1" applyProtection="1">
      <alignment vertical="center" wrapText="1"/>
      <protection hidden="1"/>
    </xf>
    <xf numFmtId="0" fontId="6" fillId="2" borderId="63" xfId="0" applyFont="1" applyFill="1" applyBorder="1" applyAlignment="1" applyProtection="1">
      <alignment horizontal="center" vertical="center" wrapText="1"/>
      <protection hidden="1"/>
    </xf>
    <xf numFmtId="3" fontId="6" fillId="6" borderId="6" xfId="0" applyNumberFormat="1" applyFont="1" applyFill="1" applyBorder="1" applyAlignment="1" applyProtection="1">
      <alignment vertical="center"/>
      <protection hidden="1"/>
    </xf>
    <xf numFmtId="10" fontId="2" fillId="2" borderId="68" xfId="0" applyNumberFormat="1" applyFont="1" applyFill="1" applyBorder="1" applyAlignment="1" applyProtection="1">
      <alignment vertical="center"/>
      <protection hidden="1"/>
    </xf>
    <xf numFmtId="10" fontId="2" fillId="2" borderId="69" xfId="0" applyNumberFormat="1" applyFont="1" applyFill="1" applyBorder="1" applyAlignment="1" applyProtection="1">
      <alignment vertical="center"/>
      <protection hidden="1"/>
    </xf>
    <xf numFmtId="0" fontId="6" fillId="2" borderId="71" xfId="0" applyFont="1" applyFill="1" applyBorder="1" applyAlignment="1" applyProtection="1">
      <alignment horizontal="center" vertical="center" wrapText="1"/>
      <protection hidden="1"/>
    </xf>
    <xf numFmtId="0" fontId="2" fillId="7" borderId="7" xfId="0" applyFont="1" applyFill="1" applyBorder="1" applyAlignment="1" applyProtection="1">
      <alignment horizontal="center" vertical="center"/>
      <protection hidden="1"/>
    </xf>
    <xf numFmtId="0" fontId="6" fillId="2" borderId="73" xfId="0" applyFont="1" applyFill="1" applyBorder="1" applyAlignment="1" applyProtection="1">
      <alignment horizontal="center" vertical="center" wrapText="1"/>
      <protection hidden="1"/>
    </xf>
    <xf numFmtId="0" fontId="6" fillId="2" borderId="74" xfId="0" applyFont="1" applyFill="1" applyBorder="1" applyAlignment="1" applyProtection="1">
      <alignment horizontal="center" vertical="center" wrapText="1"/>
      <protection hidden="1"/>
    </xf>
    <xf numFmtId="167" fontId="6" fillId="5" borderId="27" xfId="0" applyNumberFormat="1" applyFont="1" applyFill="1" applyBorder="1" applyAlignment="1" applyProtection="1">
      <alignment vertical="center"/>
      <protection hidden="1"/>
    </xf>
    <xf numFmtId="0" fontId="2" fillId="2" borderId="7" xfId="0" applyFont="1" applyFill="1" applyBorder="1" applyAlignment="1" applyProtection="1">
      <alignment horizontal="left" vertical="center" wrapText="1"/>
      <protection hidden="1"/>
    </xf>
    <xf numFmtId="10" fontId="3" fillId="2" borderId="0" xfId="0" applyNumberFormat="1" applyFont="1" applyFill="1" applyBorder="1" applyAlignment="1" applyProtection="1">
      <alignment vertical="center"/>
      <protection hidden="1"/>
    </xf>
    <xf numFmtId="166" fontId="13" fillId="6" borderId="24" xfId="0" applyNumberFormat="1" applyFont="1" applyFill="1" applyBorder="1" applyAlignment="1" applyProtection="1">
      <alignment vertical="center"/>
      <protection hidden="1"/>
    </xf>
    <xf numFmtId="0" fontId="13" fillId="2" borderId="17" xfId="0" applyFont="1" applyFill="1" applyBorder="1" applyAlignment="1" applyProtection="1">
      <alignment horizontal="center" vertical="center" wrapText="1"/>
      <protection hidden="1"/>
    </xf>
    <xf numFmtId="166" fontId="6" fillId="8" borderId="24" xfId="0" applyNumberFormat="1" applyFont="1" applyFill="1" applyBorder="1" applyAlignment="1" applyProtection="1">
      <alignment vertical="center"/>
      <protection hidden="1"/>
    </xf>
    <xf numFmtId="166" fontId="6" fillId="8" borderId="7" xfId="0" applyNumberFormat="1" applyFont="1" applyFill="1" applyBorder="1" applyAlignment="1" applyProtection="1">
      <alignment vertical="center"/>
      <protection hidden="1"/>
    </xf>
    <xf numFmtId="166" fontId="13" fillId="6" borderId="7" xfId="0" applyNumberFormat="1" applyFont="1" applyFill="1" applyBorder="1" applyAlignment="1" applyProtection="1">
      <alignment vertical="center"/>
      <protection hidden="1"/>
    </xf>
    <xf numFmtId="0" fontId="2" fillId="2" borderId="22" xfId="0" applyFont="1" applyFill="1" applyBorder="1" applyAlignment="1" applyProtection="1">
      <alignment horizontal="left" vertical="center" wrapText="1"/>
      <protection hidden="1"/>
    </xf>
    <xf numFmtId="0" fontId="14" fillId="2" borderId="67" xfId="0" applyFont="1" applyFill="1" applyBorder="1" applyAlignment="1" applyProtection="1">
      <alignment horizontal="center" vertical="center" wrapText="1"/>
      <protection hidden="1"/>
    </xf>
    <xf numFmtId="0" fontId="14" fillId="2" borderId="7" xfId="0" applyFont="1" applyFill="1" applyBorder="1" applyAlignment="1" applyProtection="1">
      <alignment horizontal="center" vertical="center" wrapText="1"/>
      <protection hidden="1"/>
    </xf>
    <xf numFmtId="0" fontId="15" fillId="2" borderId="7" xfId="0" applyFont="1" applyFill="1" applyBorder="1" applyAlignment="1" applyProtection="1">
      <alignment vertical="center"/>
      <protection hidden="1"/>
    </xf>
    <xf numFmtId="0" fontId="7" fillId="2" borderId="7" xfId="0" applyFont="1" applyFill="1" applyBorder="1" applyAlignment="1" applyProtection="1">
      <alignment horizontal="center" vertical="center" wrapText="1"/>
      <protection hidden="1"/>
    </xf>
    <xf numFmtId="0" fontId="2" fillId="3" borderId="29" xfId="0" applyFont="1" applyFill="1" applyBorder="1" applyAlignment="1" applyProtection="1">
      <alignment vertical="center" wrapText="1"/>
      <protection hidden="1"/>
    </xf>
    <xf numFmtId="0" fontId="2" fillId="3" borderId="1" xfId="0" applyFont="1" applyFill="1" applyBorder="1" applyAlignment="1" applyProtection="1">
      <alignment vertical="center" wrapText="1"/>
      <protection hidden="1"/>
    </xf>
    <xf numFmtId="0" fontId="2" fillId="3" borderId="4" xfId="0" applyFont="1" applyFill="1" applyBorder="1" applyAlignment="1" applyProtection="1">
      <alignment vertical="center" wrapText="1"/>
      <protection hidden="1"/>
    </xf>
    <xf numFmtId="0" fontId="2" fillId="3" borderId="5" xfId="0" applyFont="1" applyFill="1" applyBorder="1" applyAlignment="1" applyProtection="1">
      <alignment vertical="center" wrapText="1"/>
      <protection hidden="1"/>
    </xf>
    <xf numFmtId="0" fontId="2" fillId="3" borderId="34" xfId="0" applyFont="1" applyFill="1" applyBorder="1" applyAlignment="1" applyProtection="1">
      <alignment vertical="center" wrapText="1"/>
      <protection hidden="1"/>
    </xf>
    <xf numFmtId="0" fontId="2" fillId="3" borderId="31" xfId="0" applyFont="1" applyFill="1" applyBorder="1" applyAlignment="1" applyProtection="1">
      <alignment vertical="center" wrapText="1"/>
      <protection hidden="1"/>
    </xf>
    <xf numFmtId="0" fontId="2" fillId="3" borderId="6" xfId="0" applyFont="1" applyFill="1" applyBorder="1" applyAlignment="1" applyProtection="1">
      <alignment vertical="center" wrapText="1"/>
      <protection hidden="1"/>
    </xf>
    <xf numFmtId="0" fontId="2" fillId="3" borderId="58" xfId="0" applyFont="1" applyFill="1" applyBorder="1" applyAlignment="1" applyProtection="1">
      <alignment vertical="center" wrapText="1"/>
      <protection hidden="1"/>
    </xf>
    <xf numFmtId="170" fontId="15" fillId="2" borderId="0" xfId="6" applyNumberFormat="1" applyFont="1" applyFill="1" applyBorder="1" applyAlignment="1" applyProtection="1">
      <alignment vertical="center"/>
      <protection hidden="1"/>
    </xf>
    <xf numFmtId="165" fontId="12" fillId="2" borderId="0" xfId="2" applyFont="1" applyFill="1" applyBorder="1" applyAlignment="1" applyProtection="1">
      <alignment vertical="center"/>
      <protection hidden="1"/>
    </xf>
    <xf numFmtId="10" fontId="2" fillId="2" borderId="77" xfId="0" applyNumberFormat="1" applyFont="1" applyFill="1" applyBorder="1" applyAlignment="1" applyProtection="1">
      <alignment vertical="center"/>
      <protection hidden="1"/>
    </xf>
    <xf numFmtId="0" fontId="6" fillId="2" borderId="60" xfId="0" applyFont="1" applyFill="1" applyBorder="1" applyAlignment="1" applyProtection="1">
      <alignment horizontal="center" vertical="center" wrapText="1"/>
      <protection hidden="1"/>
    </xf>
    <xf numFmtId="0" fontId="2" fillId="2" borderId="7" xfId="0" applyFont="1" applyFill="1" applyBorder="1" applyAlignment="1" applyProtection="1">
      <alignment vertical="center"/>
      <protection hidden="1"/>
    </xf>
    <xf numFmtId="0" fontId="2" fillId="3" borderId="33" xfId="0" applyFont="1" applyFill="1" applyBorder="1" applyAlignment="1" applyProtection="1">
      <alignment vertical="center" wrapText="1"/>
      <protection hidden="1"/>
    </xf>
    <xf numFmtId="3" fontId="6" fillId="6" borderId="7" xfId="0" applyNumberFormat="1" applyFont="1" applyFill="1" applyBorder="1" applyAlignment="1" applyProtection="1">
      <alignment vertical="center"/>
      <protection hidden="1"/>
    </xf>
    <xf numFmtId="0" fontId="13" fillId="2" borderId="7" xfId="0" applyFont="1" applyFill="1" applyBorder="1" applyAlignment="1" applyProtection="1">
      <alignment horizontal="center" vertical="center" wrapText="1"/>
      <protection hidden="1"/>
    </xf>
    <xf numFmtId="4" fontId="2" fillId="2" borderId="0" xfId="0" applyNumberFormat="1" applyFont="1" applyFill="1" applyAlignment="1" applyProtection="1">
      <alignment vertical="center"/>
      <protection hidden="1"/>
    </xf>
    <xf numFmtId="166" fontId="6" fillId="8" borderId="26" xfId="0" applyNumberFormat="1" applyFont="1" applyFill="1" applyBorder="1" applyAlignment="1" applyProtection="1">
      <alignment vertical="center"/>
      <protection hidden="1"/>
    </xf>
    <xf numFmtId="0" fontId="2" fillId="2" borderId="7" xfId="0" applyFont="1" applyFill="1" applyBorder="1" applyAlignment="1" applyProtection="1">
      <alignment vertical="center" wrapText="1"/>
      <protection hidden="1"/>
    </xf>
    <xf numFmtId="44" fontId="10" fillId="2" borderId="7" xfId="7" applyFont="1" applyFill="1" applyBorder="1" applyAlignment="1" applyProtection="1">
      <alignment horizontal="right" vertical="center"/>
      <protection hidden="1"/>
    </xf>
    <xf numFmtId="0" fontId="2" fillId="2" borderId="3" xfId="0" applyFont="1" applyFill="1" applyBorder="1" applyAlignment="1" applyProtection="1">
      <alignment vertical="center" wrapText="1"/>
      <protection hidden="1"/>
    </xf>
    <xf numFmtId="44" fontId="13" fillId="2" borderId="7" xfId="7" applyFont="1" applyFill="1" applyBorder="1" applyAlignment="1" applyProtection="1">
      <alignment horizontal="right" vertical="center"/>
      <protection hidden="1"/>
    </xf>
    <xf numFmtId="172" fontId="6" fillId="4" borderId="7" xfId="0" applyNumberFormat="1" applyFont="1" applyFill="1" applyBorder="1" applyAlignment="1" applyProtection="1">
      <alignment horizontal="center" vertical="center"/>
      <protection hidden="1"/>
    </xf>
    <xf numFmtId="172" fontId="6" fillId="4" borderId="22" xfId="0" applyNumberFormat="1" applyFont="1" applyFill="1" applyBorder="1" applyAlignment="1" applyProtection="1">
      <alignment horizontal="center" vertical="center"/>
      <protection hidden="1"/>
    </xf>
    <xf numFmtId="0" fontId="6" fillId="2" borderId="78" xfId="0" applyFont="1" applyFill="1" applyBorder="1" applyAlignment="1" applyProtection="1">
      <alignment horizontal="center" vertical="center" wrapText="1"/>
      <protection hidden="1"/>
    </xf>
    <xf numFmtId="0" fontId="16" fillId="2" borderId="0" xfId="0" applyFont="1" applyFill="1" applyBorder="1" applyAlignment="1" applyProtection="1">
      <alignment horizontal="center" vertical="center" wrapText="1"/>
      <protection hidden="1"/>
    </xf>
    <xf numFmtId="167" fontId="2" fillId="9" borderId="7" xfId="0" applyNumberFormat="1" applyFont="1" applyFill="1" applyBorder="1" applyAlignment="1" applyProtection="1">
      <alignment vertical="center"/>
      <protection locked="0" hidden="1"/>
    </xf>
    <xf numFmtId="171" fontId="15" fillId="2" borderId="7" xfId="6" applyNumberFormat="1" applyFont="1" applyFill="1" applyBorder="1" applyAlignment="1" applyProtection="1">
      <alignment vertical="center"/>
      <protection hidden="1"/>
    </xf>
    <xf numFmtId="0" fontId="6" fillId="2" borderId="7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0" fontId="6" fillId="2" borderId="30" xfId="0" applyFont="1" applyFill="1" applyBorder="1" applyAlignment="1" applyProtection="1">
      <alignment horizontal="left" vertical="center" wrapText="1"/>
      <protection hidden="1"/>
    </xf>
    <xf numFmtId="0" fontId="6" fillId="2" borderId="32" xfId="0" applyFont="1" applyFill="1" applyBorder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0" fontId="2" fillId="2" borderId="19" xfId="0" applyFont="1" applyFill="1" applyBorder="1" applyAlignment="1" applyProtection="1">
      <alignment horizontal="center" vertical="center" wrapText="1"/>
      <protection hidden="1"/>
    </xf>
    <xf numFmtId="0" fontId="2" fillId="2" borderId="20" xfId="0" applyFont="1" applyFill="1" applyBorder="1" applyAlignment="1" applyProtection="1">
      <alignment horizontal="center" vertical="center" wrapText="1"/>
      <protection hidden="1"/>
    </xf>
    <xf numFmtId="0" fontId="2" fillId="2" borderId="75" xfId="0" applyFont="1" applyFill="1" applyBorder="1" applyAlignment="1" applyProtection="1">
      <alignment horizontal="left" vertical="center" wrapText="1"/>
      <protection hidden="1"/>
    </xf>
    <xf numFmtId="0" fontId="2" fillId="2" borderId="20" xfId="0" applyFont="1" applyFill="1" applyBorder="1" applyAlignment="1" applyProtection="1">
      <alignment horizontal="left" vertical="center" wrapText="1"/>
      <protection hidden="1"/>
    </xf>
    <xf numFmtId="172" fontId="6" fillId="4" borderId="76" xfId="0" applyNumberFormat="1" applyFont="1" applyFill="1" applyBorder="1" applyAlignment="1" applyProtection="1">
      <alignment horizontal="center" vertical="center"/>
      <protection hidden="1"/>
    </xf>
    <xf numFmtId="172" fontId="6" fillId="4" borderId="16" xfId="0" applyNumberFormat="1" applyFont="1" applyFill="1" applyBorder="1" applyAlignment="1" applyProtection="1">
      <alignment horizontal="center" vertical="center"/>
      <protection hidden="1"/>
    </xf>
    <xf numFmtId="4" fontId="2" fillId="2" borderId="8" xfId="0" applyNumberFormat="1" applyFont="1" applyFill="1" applyBorder="1" applyAlignment="1" applyProtection="1">
      <alignment vertical="top" textRotation="255"/>
      <protection hidden="1"/>
    </xf>
    <xf numFmtId="4" fontId="2" fillId="2" borderId="9" xfId="0" applyNumberFormat="1" applyFont="1" applyFill="1" applyBorder="1" applyAlignment="1" applyProtection="1">
      <alignment vertical="top" textRotation="255"/>
      <protection hidden="1"/>
    </xf>
    <xf numFmtId="0" fontId="2" fillId="2" borderId="18" xfId="0" applyFont="1" applyFill="1" applyBorder="1" applyAlignment="1" applyProtection="1">
      <alignment horizontal="left" vertical="center" wrapText="1"/>
      <protection hidden="1"/>
    </xf>
    <xf numFmtId="0" fontId="2" fillId="2" borderId="21" xfId="0" applyFont="1" applyFill="1" applyBorder="1" applyAlignment="1" applyProtection="1">
      <alignment horizontal="left" vertical="center" wrapText="1"/>
      <protection hidden="1"/>
    </xf>
    <xf numFmtId="172" fontId="6" fillId="4" borderId="17" xfId="0" applyNumberFormat="1" applyFont="1" applyFill="1" applyBorder="1" applyAlignment="1" applyProtection="1">
      <alignment horizontal="center" vertical="center"/>
      <protection hidden="1"/>
    </xf>
    <xf numFmtId="172" fontId="6" fillId="4" borderId="22" xfId="0" applyNumberFormat="1" applyFont="1" applyFill="1" applyBorder="1" applyAlignment="1" applyProtection="1">
      <alignment horizontal="center" vertical="center"/>
      <protection hidden="1"/>
    </xf>
    <xf numFmtId="0" fontId="2" fillId="2" borderId="42" xfId="0" applyFont="1" applyFill="1" applyBorder="1" applyAlignment="1" applyProtection="1">
      <alignment horizontal="center" vertical="center" wrapText="1"/>
      <protection hidden="1"/>
    </xf>
    <xf numFmtId="0" fontId="2" fillId="2" borderId="47" xfId="0" applyFont="1" applyFill="1" applyBorder="1" applyAlignment="1" applyProtection="1">
      <alignment horizontal="center" vertical="center" wrapText="1"/>
      <protection hidden="1"/>
    </xf>
    <xf numFmtId="0" fontId="2" fillId="2" borderId="25" xfId="0" applyFont="1" applyFill="1" applyBorder="1" applyAlignment="1" applyProtection="1">
      <alignment horizontal="center" vertical="center" wrapText="1"/>
      <protection hidden="1"/>
    </xf>
    <xf numFmtId="0" fontId="2" fillId="2" borderId="7" xfId="0" applyFont="1" applyFill="1" applyBorder="1" applyAlignment="1" applyProtection="1">
      <alignment horizontal="center" vertical="center" wrapText="1"/>
      <protection hidden="1"/>
    </xf>
    <xf numFmtId="0" fontId="2" fillId="2" borderId="25" xfId="0" applyFont="1" applyFill="1" applyBorder="1" applyAlignment="1" applyProtection="1">
      <alignment horizontal="left" vertical="center" wrapText="1"/>
      <protection hidden="1"/>
    </xf>
    <xf numFmtId="172" fontId="6" fillId="4" borderId="3" xfId="0" applyNumberFormat="1" applyFont="1" applyFill="1" applyBorder="1" applyAlignment="1" applyProtection="1">
      <alignment horizontal="center" vertical="center"/>
      <protection hidden="1"/>
    </xf>
    <xf numFmtId="172" fontId="6" fillId="4" borderId="2" xfId="0" applyNumberFormat="1" applyFont="1" applyFill="1" applyBorder="1" applyAlignment="1" applyProtection="1">
      <alignment horizontal="center" vertical="center"/>
      <protection hidden="1"/>
    </xf>
    <xf numFmtId="0" fontId="7" fillId="2" borderId="2" xfId="0" applyFont="1" applyFill="1" applyBorder="1" applyAlignment="1" applyProtection="1">
      <alignment horizontal="left" vertical="center"/>
      <protection hidden="1"/>
    </xf>
    <xf numFmtId="0" fontId="7" fillId="2" borderId="7" xfId="0" applyFont="1" applyFill="1" applyBorder="1" applyAlignment="1" applyProtection="1">
      <alignment horizontal="left" vertical="center"/>
      <protection hidden="1"/>
    </xf>
    <xf numFmtId="166" fontId="13" fillId="6" borderId="70" xfId="0" applyNumberFormat="1" applyFont="1" applyFill="1" applyBorder="1" applyAlignment="1" applyProtection="1">
      <alignment horizontal="center" vertical="center"/>
      <protection hidden="1"/>
    </xf>
    <xf numFmtId="166" fontId="13" fillId="6" borderId="0" xfId="0" applyNumberFormat="1" applyFont="1" applyFill="1" applyBorder="1" applyAlignment="1" applyProtection="1">
      <alignment horizontal="center" vertical="center"/>
      <protection hidden="1"/>
    </xf>
    <xf numFmtId="166" fontId="13" fillId="6" borderId="65" xfId="0" applyNumberFormat="1" applyFont="1" applyFill="1" applyBorder="1" applyAlignment="1" applyProtection="1">
      <alignment horizontal="center" vertical="center"/>
      <protection hidden="1"/>
    </xf>
    <xf numFmtId="166" fontId="13" fillId="6" borderId="66" xfId="0" applyNumberFormat="1" applyFont="1" applyFill="1" applyBorder="1" applyAlignment="1" applyProtection="1">
      <alignment horizontal="center" vertical="center"/>
      <protection hidden="1"/>
    </xf>
    <xf numFmtId="0" fontId="2" fillId="2" borderId="7" xfId="0" applyFont="1" applyFill="1" applyBorder="1" applyAlignment="1" applyProtection="1">
      <alignment horizontal="center" vertical="center"/>
      <protection hidden="1"/>
    </xf>
    <xf numFmtId="166" fontId="4" fillId="8" borderId="64" xfId="0" applyNumberFormat="1" applyFont="1" applyFill="1" applyBorder="1" applyAlignment="1" applyProtection="1">
      <alignment horizontal="center" vertical="center"/>
      <protection hidden="1"/>
    </xf>
    <xf numFmtId="166" fontId="4" fillId="8" borderId="65" xfId="0" applyNumberFormat="1" applyFont="1" applyFill="1" applyBorder="1" applyAlignment="1" applyProtection="1">
      <alignment horizontal="center" vertical="center"/>
      <protection hidden="1"/>
    </xf>
    <xf numFmtId="166" fontId="4" fillId="8" borderId="61" xfId="0" applyNumberFormat="1" applyFont="1" applyFill="1" applyBorder="1" applyAlignment="1" applyProtection="1">
      <alignment horizontal="center" vertical="center"/>
      <protection hidden="1"/>
    </xf>
    <xf numFmtId="166" fontId="4" fillId="8" borderId="62" xfId="0" applyNumberFormat="1" applyFont="1" applyFill="1" applyBorder="1" applyAlignment="1" applyProtection="1">
      <alignment horizontal="center" vertical="center"/>
      <protection hidden="1"/>
    </xf>
    <xf numFmtId="0" fontId="7" fillId="2" borderId="7" xfId="0" applyFont="1" applyFill="1" applyBorder="1" applyAlignment="1" applyProtection="1">
      <alignment horizontal="left" vertical="center" wrapText="1"/>
      <protection hidden="1"/>
    </xf>
    <xf numFmtId="166" fontId="13" fillId="6" borderId="7" xfId="0" applyNumberFormat="1" applyFont="1" applyFill="1" applyBorder="1" applyAlignment="1" applyProtection="1">
      <alignment horizontal="center" vertical="center"/>
      <protection hidden="1"/>
    </xf>
    <xf numFmtId="0" fontId="7" fillId="2" borderId="17" xfId="0" applyFont="1" applyFill="1" applyBorder="1" applyAlignment="1" applyProtection="1">
      <alignment horizontal="left" vertical="center" wrapText="1"/>
      <protection hidden="1"/>
    </xf>
    <xf numFmtId="0" fontId="7" fillId="2" borderId="22" xfId="0" applyFont="1" applyFill="1" applyBorder="1" applyAlignment="1" applyProtection="1">
      <alignment horizontal="left" vertical="center" wrapText="1"/>
      <protection hidden="1"/>
    </xf>
    <xf numFmtId="0" fontId="7" fillId="2" borderId="41" xfId="0" applyFont="1" applyFill="1" applyBorder="1" applyAlignment="1" applyProtection="1">
      <alignment horizontal="left" vertical="center" wrapText="1"/>
      <protection hidden="1"/>
    </xf>
    <xf numFmtId="0" fontId="2" fillId="2" borderId="7" xfId="0" applyFont="1" applyFill="1" applyBorder="1" applyAlignment="1" applyProtection="1">
      <alignment horizontal="left" vertical="center" wrapText="1"/>
      <protection hidden="1"/>
    </xf>
    <xf numFmtId="0" fontId="2" fillId="2" borderId="6" xfId="0" applyFont="1" applyFill="1" applyBorder="1" applyAlignment="1" applyProtection="1">
      <alignment horizontal="left" vertical="center" wrapText="1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72" xfId="0" applyFont="1" applyFill="1" applyBorder="1" applyAlignment="1" applyProtection="1">
      <alignment horizontal="center" vertical="center"/>
      <protection hidden="1"/>
    </xf>
    <xf numFmtId="0" fontId="3" fillId="2" borderId="58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3" fillId="2" borderId="33" xfId="0" applyFont="1" applyFill="1" applyBorder="1" applyAlignment="1" applyProtection="1">
      <alignment horizontal="center" vertical="center"/>
      <protection hidden="1"/>
    </xf>
    <xf numFmtId="0" fontId="3" fillId="2" borderId="35" xfId="0" applyFont="1" applyFill="1" applyBorder="1" applyAlignment="1" applyProtection="1">
      <alignment horizontal="center" vertical="center"/>
      <protection hidden="1"/>
    </xf>
    <xf numFmtId="0" fontId="15" fillId="2" borderId="7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left" vertical="center"/>
      <protection hidden="1"/>
    </xf>
    <xf numFmtId="166" fontId="6" fillId="6" borderId="3" xfId="0" applyNumberFormat="1" applyFont="1" applyFill="1" applyBorder="1" applyAlignment="1" applyProtection="1">
      <alignment horizontal="center" vertical="center"/>
      <protection hidden="1"/>
    </xf>
    <xf numFmtId="166" fontId="6" fillId="6" borderId="44" xfId="0" applyNumberFormat="1" applyFont="1" applyFill="1" applyBorder="1" applyAlignment="1" applyProtection="1">
      <alignment horizontal="center" vertical="center"/>
      <protection hidden="1"/>
    </xf>
    <xf numFmtId="166" fontId="6" fillId="6" borderId="2" xfId="0" applyNumberFormat="1" applyFont="1" applyFill="1" applyBorder="1" applyAlignment="1" applyProtection="1">
      <alignment horizontal="center" vertical="center"/>
      <protection hidden="1"/>
    </xf>
    <xf numFmtId="0" fontId="2" fillId="7" borderId="50" xfId="0" applyFont="1" applyFill="1" applyBorder="1" applyAlignment="1" applyProtection="1">
      <alignment horizontal="center" vertical="center"/>
      <protection hidden="1"/>
    </xf>
    <xf numFmtId="0" fontId="2" fillId="7" borderId="52" xfId="0" applyFont="1" applyFill="1" applyBorder="1" applyAlignment="1" applyProtection="1">
      <alignment horizontal="center" vertical="center"/>
      <protection hidden="1"/>
    </xf>
    <xf numFmtId="0" fontId="2" fillId="7" borderId="40" xfId="0" applyFont="1" applyFill="1" applyBorder="1" applyAlignment="1" applyProtection="1">
      <alignment horizontal="center" vertical="center"/>
      <protection hidden="1"/>
    </xf>
    <xf numFmtId="0" fontId="6" fillId="2" borderId="37" xfId="0" applyFont="1" applyFill="1" applyBorder="1" applyAlignment="1" applyProtection="1">
      <alignment horizontal="center" vertical="center" wrapText="1"/>
      <protection hidden="1"/>
    </xf>
    <xf numFmtId="0" fontId="2" fillId="7" borderId="3" xfId="0" applyFont="1" applyFill="1" applyBorder="1" applyAlignment="1" applyProtection="1">
      <alignment horizontal="center" vertical="center"/>
      <protection hidden="1"/>
    </xf>
    <xf numFmtId="0" fontId="2" fillId="7" borderId="44" xfId="0" applyFont="1" applyFill="1" applyBorder="1" applyAlignment="1" applyProtection="1">
      <alignment horizontal="center" vertical="center"/>
      <protection hidden="1"/>
    </xf>
    <xf numFmtId="0" fontId="2" fillId="7" borderId="2" xfId="0" applyFont="1" applyFill="1" applyBorder="1" applyAlignment="1" applyProtection="1">
      <alignment horizontal="center" vertical="center"/>
      <protection hidden="1"/>
    </xf>
    <xf numFmtId="0" fontId="15" fillId="2" borderId="3" xfId="0" applyFont="1" applyFill="1" applyBorder="1" applyAlignment="1" applyProtection="1">
      <alignment horizontal="center" vertical="center"/>
      <protection hidden="1"/>
    </xf>
    <xf numFmtId="0" fontId="15" fillId="2" borderId="44" xfId="0" applyFont="1" applyFill="1" applyBorder="1" applyAlignment="1" applyProtection="1">
      <alignment horizontal="center" vertical="center"/>
      <protection hidden="1"/>
    </xf>
    <xf numFmtId="0" fontId="15" fillId="2" borderId="2" xfId="0" applyFont="1" applyFill="1" applyBorder="1" applyAlignment="1" applyProtection="1">
      <alignment horizontal="center" vertical="center"/>
      <protection hidden="1"/>
    </xf>
    <xf numFmtId="0" fontId="15" fillId="2" borderId="60" xfId="0" applyFont="1" applyFill="1" applyBorder="1" applyAlignment="1" applyProtection="1">
      <alignment horizontal="center" vertical="center"/>
      <protection hidden="1"/>
    </xf>
    <xf numFmtId="0" fontId="15" fillId="2" borderId="61" xfId="0" applyFont="1" applyFill="1" applyBorder="1" applyAlignment="1" applyProtection="1">
      <alignment horizontal="center" vertical="center"/>
      <protection hidden="1"/>
    </xf>
    <xf numFmtId="0" fontId="15" fillId="2" borderId="62" xfId="0" applyFont="1" applyFill="1" applyBorder="1" applyAlignment="1" applyProtection="1">
      <alignment horizontal="center" vertical="center"/>
      <protection hidden="1"/>
    </xf>
    <xf numFmtId="0" fontId="2" fillId="7" borderId="7" xfId="0" applyFont="1" applyFill="1" applyBorder="1" applyAlignment="1" applyProtection="1">
      <alignment horizontal="center" vertical="center"/>
      <protection hidden="1"/>
    </xf>
  </cellXfs>
  <cellStyles count="8">
    <cellStyle name="Euro" xfId="1"/>
    <cellStyle name="Migliaia" xfId="2" builtinId="3"/>
    <cellStyle name="Normale" xfId="0" builtinId="0"/>
    <cellStyle name="Normale 2" xfId="3"/>
    <cellStyle name="Percentuale" xfId="6" builtinId="5"/>
    <cellStyle name="Percentuale 2" xfId="5"/>
    <cellStyle name="Valuta" xfId="7" builtinId="4"/>
    <cellStyle name="Valuta 2" xfId="4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FFFFCC"/>
      <color rgb="FFCCFFFF"/>
      <color rgb="FFFFFF00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38100</xdr:rowOff>
    </xdr:from>
    <xdr:to>
      <xdr:col>0</xdr:col>
      <xdr:colOff>962025</xdr:colOff>
      <xdr:row>0</xdr:row>
      <xdr:rowOff>809625</xdr:rowOff>
    </xdr:to>
    <xdr:pic>
      <xdr:nvPicPr>
        <xdr:cNvPr id="2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38100"/>
          <a:ext cx="866775" cy="7715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38100</xdr:rowOff>
    </xdr:from>
    <xdr:to>
      <xdr:col>0</xdr:col>
      <xdr:colOff>962025</xdr:colOff>
      <xdr:row>0</xdr:row>
      <xdr:rowOff>809625</xdr:rowOff>
    </xdr:to>
    <xdr:pic>
      <xdr:nvPicPr>
        <xdr:cNvPr id="1318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38100"/>
          <a:ext cx="866775" cy="7715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5" zoomScale="90" zoomScaleNormal="90" zoomScaleSheetLayoutView="90" workbookViewId="0">
      <selection activeCell="C9" sqref="C9"/>
    </sheetView>
  </sheetViews>
  <sheetFormatPr defaultColWidth="9.07421875" defaultRowHeight="14.15" x14ac:dyDescent="0.3"/>
  <cols>
    <col min="1" max="1" width="29.07421875" style="1" customWidth="1"/>
    <col min="2" max="2" width="50" style="1" customWidth="1"/>
    <col min="3" max="3" width="23" style="1" customWidth="1"/>
    <col min="4" max="4" width="22.69140625" style="1" customWidth="1"/>
    <col min="5" max="5" width="12.84375" style="1" customWidth="1"/>
    <col min="6" max="6" width="10" style="1" customWidth="1"/>
    <col min="7" max="7" width="13.53515625" style="2" customWidth="1"/>
    <col min="8" max="8" width="0" style="2" hidden="1" customWidth="1"/>
    <col min="9" max="9" width="4.3046875" style="2" customWidth="1"/>
    <col min="10" max="10" width="11.84375" style="2" customWidth="1"/>
    <col min="11" max="12" width="13.69140625" style="2" customWidth="1"/>
    <col min="13" max="13" width="17.3046875" style="2" customWidth="1"/>
    <col min="14" max="16384" width="9.07421875" style="2"/>
  </cols>
  <sheetData>
    <row r="1" spans="1:12" ht="78.75" customHeight="1" x14ac:dyDescent="0.3">
      <c r="B1" s="119" t="s">
        <v>61</v>
      </c>
      <c r="C1" s="119"/>
      <c r="D1" s="119"/>
      <c r="E1" s="119"/>
      <c r="F1" s="119"/>
      <c r="G1" s="19"/>
      <c r="H1" s="19"/>
    </row>
    <row r="2" spans="1:12" ht="19.75" x14ac:dyDescent="0.3">
      <c r="B2" s="18"/>
      <c r="C2" s="115"/>
      <c r="D2" s="18"/>
      <c r="E2" s="18"/>
      <c r="F2" s="45"/>
    </row>
    <row r="3" spans="1:12" s="4" customFormat="1" ht="24" customHeight="1" thickBot="1" x14ac:dyDescent="0.35">
      <c r="A3" s="122" t="s">
        <v>20</v>
      </c>
      <c r="B3" s="122"/>
      <c r="C3" s="122"/>
      <c r="D3" s="122"/>
      <c r="E3" s="122"/>
      <c r="F3" s="44"/>
    </row>
    <row r="4" spans="1:12" ht="42.9" customHeight="1" thickBot="1" x14ac:dyDescent="0.35">
      <c r="A4" s="120" t="s">
        <v>3</v>
      </c>
      <c r="B4" s="121"/>
      <c r="C4" s="64" t="s">
        <v>19</v>
      </c>
      <c r="D4" s="2"/>
      <c r="E4" s="7"/>
      <c r="F4" s="14"/>
    </row>
    <row r="5" spans="1:12" ht="16.75" customHeight="1" x14ac:dyDescent="0.3">
      <c r="A5" s="123" t="s">
        <v>4</v>
      </c>
      <c r="B5" s="90" t="s">
        <v>6</v>
      </c>
      <c r="C5" s="116"/>
      <c r="D5" s="2"/>
      <c r="E5" s="7"/>
      <c r="F5" s="15"/>
      <c r="J5" s="12"/>
      <c r="K5" s="12"/>
      <c r="L5" s="12"/>
    </row>
    <row r="6" spans="1:12" ht="18" customHeight="1" x14ac:dyDescent="0.3">
      <c r="A6" s="137"/>
      <c r="B6" s="91" t="s">
        <v>21</v>
      </c>
      <c r="C6" s="116"/>
      <c r="D6" s="2"/>
      <c r="E6" s="7"/>
      <c r="F6" s="15"/>
      <c r="J6" s="12"/>
      <c r="K6" s="12"/>
      <c r="L6" s="12"/>
    </row>
    <row r="7" spans="1:12" ht="16.3" customHeight="1" x14ac:dyDescent="0.3">
      <c r="A7" s="137"/>
      <c r="B7" s="91" t="s">
        <v>22</v>
      </c>
      <c r="C7" s="116"/>
      <c r="D7" s="2"/>
      <c r="E7" s="7"/>
      <c r="F7" s="15"/>
      <c r="J7" s="13"/>
      <c r="K7" s="12"/>
      <c r="L7" s="12"/>
    </row>
    <row r="8" spans="1:12" ht="17.600000000000001" customHeight="1" x14ac:dyDescent="0.3">
      <c r="A8" s="137"/>
      <c r="B8" s="91" t="s">
        <v>35</v>
      </c>
      <c r="C8" s="116"/>
      <c r="D8" s="2"/>
      <c r="E8" s="7"/>
      <c r="F8" s="15"/>
      <c r="J8" s="12"/>
      <c r="K8" s="12"/>
      <c r="L8" s="12"/>
    </row>
    <row r="9" spans="1:12" ht="16.75" customHeight="1" x14ac:dyDescent="0.3">
      <c r="A9" s="137"/>
      <c r="B9" s="91" t="s">
        <v>7</v>
      </c>
      <c r="C9" s="116"/>
      <c r="D9" s="2"/>
      <c r="E9" s="7"/>
      <c r="F9" s="15"/>
      <c r="J9" s="12"/>
      <c r="K9" s="12"/>
      <c r="L9" s="12"/>
    </row>
    <row r="10" spans="1:12" ht="15.9" customHeight="1" x14ac:dyDescent="0.3">
      <c r="A10" s="137"/>
      <c r="B10" s="91" t="s">
        <v>10</v>
      </c>
      <c r="C10" s="116"/>
      <c r="D10" s="2"/>
      <c r="E10" s="7"/>
      <c r="F10" s="15"/>
      <c r="J10" s="12"/>
      <c r="K10" s="12"/>
      <c r="L10" s="12"/>
    </row>
    <row r="11" spans="1:12" ht="18.45" customHeight="1" x14ac:dyDescent="0.3">
      <c r="A11" s="137"/>
      <c r="B11" s="91" t="s">
        <v>9</v>
      </c>
      <c r="C11" s="116"/>
      <c r="D11" s="2"/>
      <c r="E11" s="7"/>
      <c r="F11" s="15"/>
      <c r="J11" s="12"/>
      <c r="K11" s="12"/>
      <c r="L11" s="12"/>
    </row>
    <row r="12" spans="1:12" ht="18" customHeight="1" x14ac:dyDescent="0.3">
      <c r="A12" s="137"/>
      <c r="B12" s="91" t="s">
        <v>11</v>
      </c>
      <c r="C12" s="116"/>
      <c r="D12" s="2"/>
      <c r="E12" s="7"/>
      <c r="F12" s="15"/>
      <c r="J12" s="12"/>
      <c r="K12" s="12"/>
      <c r="L12" s="12"/>
    </row>
    <row r="13" spans="1:12" ht="16.75" customHeight="1" x14ac:dyDescent="0.3">
      <c r="A13" s="137"/>
      <c r="B13" s="91" t="s">
        <v>38</v>
      </c>
      <c r="C13" s="116"/>
      <c r="D13" s="2"/>
      <c r="E13" s="7"/>
      <c r="F13" s="15"/>
      <c r="J13" s="12"/>
      <c r="K13" s="12"/>
      <c r="L13" s="12"/>
    </row>
    <row r="14" spans="1:12" ht="18" customHeight="1" x14ac:dyDescent="0.3">
      <c r="A14" s="137"/>
      <c r="B14" s="92" t="s">
        <v>24</v>
      </c>
      <c r="C14" s="116"/>
      <c r="D14" s="2"/>
      <c r="E14" s="7"/>
      <c r="F14" s="15"/>
      <c r="J14" s="12"/>
      <c r="K14" s="12"/>
      <c r="L14" s="12"/>
    </row>
    <row r="15" spans="1:12" ht="17.149999999999999" customHeight="1" x14ac:dyDescent="0.3">
      <c r="A15" s="137"/>
      <c r="B15" s="93" t="s">
        <v>8</v>
      </c>
      <c r="C15" s="116"/>
      <c r="D15" s="2"/>
      <c r="E15" s="7"/>
      <c r="F15" s="15"/>
      <c r="J15" s="12"/>
      <c r="K15" s="12"/>
      <c r="L15" s="12"/>
    </row>
    <row r="16" spans="1:12" ht="17.149999999999999" customHeight="1" x14ac:dyDescent="0.3">
      <c r="A16" s="137"/>
      <c r="B16" s="68" t="s">
        <v>23</v>
      </c>
      <c r="C16" s="116"/>
      <c r="D16" s="2"/>
      <c r="E16" s="7"/>
      <c r="F16" s="15"/>
      <c r="J16" s="12"/>
      <c r="K16" s="12"/>
      <c r="L16" s="12"/>
    </row>
    <row r="17" spans="1:12" ht="18" customHeight="1" x14ac:dyDescent="0.3">
      <c r="A17" s="137"/>
      <c r="B17" s="68" t="s">
        <v>82</v>
      </c>
      <c r="C17" s="116"/>
      <c r="D17" s="2"/>
      <c r="E17" s="7"/>
      <c r="F17" s="15"/>
      <c r="J17" s="12"/>
      <c r="K17" s="12"/>
      <c r="L17" s="12"/>
    </row>
    <row r="18" spans="1:12" ht="19.75" customHeight="1" x14ac:dyDescent="0.3">
      <c r="A18" s="137"/>
      <c r="B18" s="68" t="s">
        <v>85</v>
      </c>
      <c r="C18" s="116"/>
      <c r="D18" s="2"/>
      <c r="E18" s="7"/>
      <c r="F18" s="15"/>
      <c r="J18" s="12"/>
      <c r="K18" s="12"/>
      <c r="L18" s="12"/>
    </row>
    <row r="19" spans="1:12" ht="19.75" customHeight="1" thickBot="1" x14ac:dyDescent="0.35">
      <c r="A19" s="124"/>
      <c r="B19" s="68" t="s">
        <v>84</v>
      </c>
      <c r="C19" s="116"/>
      <c r="D19" s="2"/>
      <c r="E19" s="7"/>
      <c r="F19" s="15"/>
      <c r="J19" s="12"/>
      <c r="K19" s="12"/>
      <c r="L19" s="12"/>
    </row>
    <row r="20" spans="1:12" ht="27" customHeight="1" x14ac:dyDescent="0.3">
      <c r="A20" s="123" t="s">
        <v>12</v>
      </c>
      <c r="B20" s="103" t="s">
        <v>65</v>
      </c>
      <c r="C20" s="116"/>
      <c r="D20" s="2"/>
      <c r="E20" s="98"/>
      <c r="F20" s="15"/>
      <c r="J20" s="12"/>
      <c r="K20" s="12"/>
      <c r="L20" s="12"/>
    </row>
    <row r="21" spans="1:12" ht="25.75" customHeight="1" thickBot="1" x14ac:dyDescent="0.35">
      <c r="A21" s="124"/>
      <c r="B21" s="95" t="s">
        <v>66</v>
      </c>
      <c r="C21" s="116"/>
      <c r="D21" s="2"/>
      <c r="E21" s="98"/>
      <c r="F21" s="15"/>
      <c r="J21" s="12"/>
      <c r="K21" s="12"/>
      <c r="L21" s="12"/>
    </row>
    <row r="22" spans="1:12" ht="23.6" customHeight="1" x14ac:dyDescent="0.3">
      <c r="A22" s="135" t="s">
        <v>18</v>
      </c>
      <c r="B22" s="94" t="s">
        <v>63</v>
      </c>
      <c r="C22" s="116"/>
      <c r="D22" s="2"/>
      <c r="E22" s="98"/>
      <c r="F22" s="15"/>
      <c r="J22" s="12"/>
      <c r="K22" s="12"/>
      <c r="L22" s="12"/>
    </row>
    <row r="23" spans="1:12" ht="24" customHeight="1" thickBot="1" x14ac:dyDescent="0.35">
      <c r="A23" s="136"/>
      <c r="B23" s="96" t="s">
        <v>64</v>
      </c>
      <c r="C23" s="116"/>
      <c r="D23" s="2"/>
      <c r="E23" s="98"/>
      <c r="F23" s="15"/>
      <c r="J23" s="12"/>
      <c r="K23" s="12"/>
      <c r="L23" s="12"/>
    </row>
    <row r="24" spans="1:12" ht="27" customHeight="1" x14ac:dyDescent="0.3">
      <c r="A24" s="46" t="s">
        <v>13</v>
      </c>
      <c r="B24" s="97" t="s">
        <v>14</v>
      </c>
      <c r="C24" s="116"/>
      <c r="D24" s="2"/>
      <c r="E24" s="98"/>
      <c r="F24" s="15"/>
      <c r="J24" s="12"/>
      <c r="K24" s="12"/>
      <c r="L24" s="12"/>
    </row>
    <row r="25" spans="1:12" ht="19.75" customHeight="1" x14ac:dyDescent="0.3">
      <c r="A25" s="138" t="s">
        <v>42</v>
      </c>
      <c r="B25" s="68" t="s">
        <v>25</v>
      </c>
      <c r="C25" s="16">
        <f>'Dimensioni e Metriche'!E9</f>
        <v>0</v>
      </c>
      <c r="D25" s="99"/>
      <c r="E25" s="98"/>
      <c r="F25" s="15"/>
      <c r="J25" s="12"/>
      <c r="K25" s="12"/>
      <c r="L25" s="12"/>
    </row>
    <row r="26" spans="1:12" ht="18.899999999999999" customHeight="1" x14ac:dyDescent="0.3">
      <c r="A26" s="138"/>
      <c r="B26" s="68" t="s">
        <v>31</v>
      </c>
      <c r="C26" s="16">
        <f>'Dimensioni e Metriche'!E20</f>
        <v>0</v>
      </c>
      <c r="D26" s="99"/>
      <c r="E26" s="98"/>
      <c r="F26" s="15"/>
      <c r="J26" s="12"/>
      <c r="K26" s="12"/>
      <c r="L26" s="12"/>
    </row>
    <row r="27" spans="1:12" ht="35.4" customHeight="1" x14ac:dyDescent="0.3">
      <c r="A27" s="138"/>
      <c r="B27" s="68" t="s">
        <v>37</v>
      </c>
      <c r="C27" s="16">
        <f>'Dimensioni e Metriche'!E31</f>
        <v>0</v>
      </c>
      <c r="D27" s="99"/>
      <c r="E27" s="98"/>
      <c r="F27" s="2"/>
    </row>
    <row r="28" spans="1:12" ht="19.2" customHeight="1" x14ac:dyDescent="0.3">
      <c r="A28" s="138"/>
      <c r="B28" s="68" t="s">
        <v>43</v>
      </c>
      <c r="C28" s="16">
        <f>'Dimensioni e Metriche'!E39</f>
        <v>0</v>
      </c>
      <c r="D28" s="99"/>
      <c r="E28" s="98"/>
      <c r="F28" s="2"/>
    </row>
    <row r="29" spans="1:12" s="21" customFormat="1" x14ac:dyDescent="0.3">
      <c r="A29" s="138"/>
      <c r="B29" s="68" t="s">
        <v>62</v>
      </c>
      <c r="C29" s="16">
        <f>'Dimensioni e Metriche'!E46</f>
        <v>0</v>
      </c>
      <c r="D29" s="7"/>
      <c r="E29" s="7"/>
    </row>
    <row r="30" spans="1:12" ht="18.899999999999999" customHeight="1" x14ac:dyDescent="0.3">
      <c r="A30" s="138"/>
      <c r="B30" s="68" t="s">
        <v>93</v>
      </c>
      <c r="C30" s="16">
        <f>'Dimensioni e Metriche'!E48</f>
        <v>0</v>
      </c>
      <c r="F30" s="39"/>
      <c r="G30" s="11"/>
    </row>
    <row r="31" spans="1:12" ht="15.45" x14ac:dyDescent="0.3">
      <c r="A31" s="3"/>
      <c r="B31" s="5"/>
      <c r="C31" s="5"/>
      <c r="D31" s="5"/>
      <c r="E31" s="5"/>
      <c r="F31" s="5"/>
      <c r="G31" s="40"/>
      <c r="H31" s="129"/>
    </row>
    <row r="32" spans="1:12" ht="15.9" thickBot="1" x14ac:dyDescent="0.35">
      <c r="A32" s="17" t="s">
        <v>57</v>
      </c>
      <c r="B32" s="8"/>
      <c r="C32" s="8"/>
      <c r="D32" s="2"/>
      <c r="E32" s="2"/>
      <c r="F32" s="2"/>
      <c r="G32" s="40"/>
      <c r="H32" s="129"/>
    </row>
    <row r="33" spans="1:8" ht="15.9" thickBot="1" x14ac:dyDescent="0.35">
      <c r="A33" s="27" t="s">
        <v>15</v>
      </c>
      <c r="B33" s="31" t="s">
        <v>17</v>
      </c>
      <c r="C33" s="31" t="s">
        <v>16</v>
      </c>
      <c r="D33" s="32" t="s">
        <v>94</v>
      </c>
      <c r="E33" s="10"/>
      <c r="F33" s="10"/>
      <c r="G33" s="40"/>
      <c r="H33" s="129"/>
    </row>
    <row r="34" spans="1:8" ht="23.7" customHeight="1" x14ac:dyDescent="0.3">
      <c r="A34" s="131" t="s">
        <v>58</v>
      </c>
      <c r="B34" s="36" t="str">
        <f>B20</f>
        <v>PF Ifpug 4.3.1 per obiettivi ciclo Waterfall - CloudifyNoiPA</v>
      </c>
      <c r="C34" s="35" t="str">
        <f>'Dimensioni e Metriche'!A5</f>
        <v>SMEV-PF Waterfall</v>
      </c>
      <c r="D34" s="133">
        <f>'Dimensioni e Metriche'!G5</f>
        <v>0</v>
      </c>
      <c r="E34" s="10"/>
      <c r="F34" s="10"/>
      <c r="G34" s="40"/>
      <c r="H34" s="129"/>
    </row>
    <row r="35" spans="1:8" ht="23.7" customHeight="1" x14ac:dyDescent="0.3">
      <c r="A35" s="132"/>
      <c r="B35" s="85" t="str">
        <f>B21</f>
        <v>PF Ifpug 4.3.1 per obiettivi ciclo Agile - CloudifyNoiPA</v>
      </c>
      <c r="C35" s="34" t="str">
        <f>'Dimensioni e Metriche'!A6</f>
        <v>SMev-PF Agile</v>
      </c>
      <c r="D35" s="134"/>
      <c r="E35" s="10"/>
      <c r="F35" s="10"/>
      <c r="G35" s="40"/>
      <c r="H35" s="129"/>
    </row>
    <row r="36" spans="1:8" ht="23.7" customHeight="1" x14ac:dyDescent="0.3">
      <c r="A36" s="132"/>
      <c r="B36" s="85" t="str">
        <f>B22</f>
        <v>TO Sviluppo/Mev Sistema CloudifyNoiPA</v>
      </c>
      <c r="C36" s="34" t="str">
        <f>'Dimensioni e Metriche'!A7</f>
        <v>SMev-TO-Gest</v>
      </c>
      <c r="D36" s="134"/>
      <c r="E36" s="10"/>
      <c r="F36" s="10"/>
      <c r="G36" s="40"/>
      <c r="H36" s="129"/>
    </row>
    <row r="37" spans="1:8" ht="23.7" customHeight="1" x14ac:dyDescent="0.3">
      <c r="A37" s="132"/>
      <c r="B37" s="85" t="str">
        <f>B23</f>
        <v>TO Sviluppo/Mev App Mobile CloudifyNoiPA</v>
      </c>
      <c r="C37" s="34" t="str">
        <f>'Dimensioni e Metriche'!A8</f>
        <v>SMev-TO-App</v>
      </c>
      <c r="D37" s="134"/>
      <c r="E37" s="10"/>
      <c r="F37" s="10"/>
      <c r="G37" s="40"/>
      <c r="H37" s="129"/>
    </row>
    <row r="38" spans="1:8" ht="23.7" customHeight="1" x14ac:dyDescent="0.3">
      <c r="A38" s="132"/>
      <c r="B38" s="33" t="str">
        <f>B25</f>
        <v>TMP Personalizzazione e Parametrizzazione</v>
      </c>
      <c r="C38" s="34" t="str">
        <f>'Dimensioni e Metriche'!A9</f>
        <v>PAR-GP</v>
      </c>
      <c r="D38" s="134"/>
      <c r="E38" s="10"/>
      <c r="F38" s="10"/>
      <c r="G38" s="40"/>
      <c r="H38" s="129"/>
    </row>
    <row r="39" spans="1:8" ht="23.7" customHeight="1" x14ac:dyDescent="0.3">
      <c r="A39" s="78" t="str">
        <f>'Dimensioni e Metriche'!B20</f>
        <v>Manutenzione Adeguativa</v>
      </c>
      <c r="B39" s="78" t="str">
        <f>B26</f>
        <v>TMP Manutenzione Adeguativa</v>
      </c>
      <c r="C39" s="89" t="str">
        <f>'Dimensioni e Metriche'!A20</f>
        <v>MAD-GP</v>
      </c>
      <c r="D39" s="112">
        <f>'Dimensioni e Metriche'!G20</f>
        <v>0</v>
      </c>
      <c r="E39" s="10"/>
      <c r="F39" s="10"/>
      <c r="G39" s="40"/>
      <c r="H39" s="129"/>
    </row>
    <row r="40" spans="1:8" ht="15.45" customHeight="1" x14ac:dyDescent="0.3">
      <c r="A40" s="125" t="s">
        <v>14</v>
      </c>
      <c r="B40" s="42" t="str">
        <f>A24</f>
        <v>Canone per 1 PF affidato al servizio mensilmente</v>
      </c>
      <c r="C40" s="41" t="str">
        <f>'Dimensioni e Metriche'!A31</f>
        <v>COR-GP</v>
      </c>
      <c r="D40" s="127">
        <f>'Dimensioni e Metriche'!G31+'Dimensioni e Metriche'!G36</f>
        <v>0</v>
      </c>
      <c r="E40" s="10"/>
      <c r="F40" s="10"/>
      <c r="G40" s="43"/>
      <c r="H40" s="129"/>
    </row>
    <row r="41" spans="1:8" ht="31.75" customHeight="1" thickBot="1" x14ac:dyDescent="0.35">
      <c r="A41" s="126"/>
      <c r="B41" s="37" t="str">
        <f>B27</f>
        <v>TMP Manutenzione Correttiva sw pregresso non in garanzia</v>
      </c>
      <c r="C41" s="38" t="str">
        <f>'Dimensioni e Metriche'!A36</f>
        <v>COR-CANONE</v>
      </c>
      <c r="D41" s="128"/>
      <c r="E41" s="10"/>
      <c r="F41" s="10"/>
      <c r="G41" s="40"/>
      <c r="H41" s="129"/>
    </row>
    <row r="42" spans="1:8" ht="24.9" customHeight="1" x14ac:dyDescent="0.3">
      <c r="A42" s="131" t="str">
        <f>'Dimensioni e Metriche'!B39</f>
        <v>Supporto Specialistico Tecnico Tematico</v>
      </c>
      <c r="B42" s="33" t="str">
        <f>B28</f>
        <v>TMP Supporto Specialistico Tecnologico Tematico</v>
      </c>
      <c r="C42" s="34" t="str">
        <f>'Dimensioni e Metriche'!A39</f>
        <v>SSTS-GP</v>
      </c>
      <c r="D42" s="113">
        <f>'Dimensioni e Metriche'!G39</f>
        <v>0</v>
      </c>
      <c r="E42" s="10"/>
      <c r="F42" s="10"/>
      <c r="G42" s="40"/>
      <c r="H42" s="129"/>
    </row>
    <row r="43" spans="1:8" ht="17.600000000000001" customHeight="1" x14ac:dyDescent="0.3">
      <c r="A43" s="139"/>
      <c r="B43" s="108" t="s">
        <v>87</v>
      </c>
      <c r="C43" s="89" t="str">
        <f>'Dimensioni e Metriche'!A46</f>
        <v>SSCM-GP</v>
      </c>
      <c r="D43" s="140">
        <f>'Dimensioni e Metriche'!G46+'Dimensioni e Metriche'!G48</f>
        <v>0</v>
      </c>
      <c r="E43" s="10"/>
      <c r="F43" s="10"/>
      <c r="G43" s="40"/>
      <c r="H43" s="129"/>
    </row>
    <row r="44" spans="1:8" ht="15" x14ac:dyDescent="0.3">
      <c r="A44" s="139"/>
      <c r="B44" s="110" t="s">
        <v>88</v>
      </c>
      <c r="C44" s="89" t="s">
        <v>89</v>
      </c>
      <c r="D44" s="141"/>
      <c r="E44" s="10"/>
      <c r="F44" s="10"/>
      <c r="G44" s="40"/>
      <c r="H44" s="130"/>
    </row>
    <row r="45" spans="1:8" ht="15.45" customHeight="1" x14ac:dyDescent="0.3">
      <c r="A45" s="118" t="s">
        <v>90</v>
      </c>
      <c r="B45" s="118"/>
      <c r="C45" s="102" t="s">
        <v>91</v>
      </c>
      <c r="D45" s="109">
        <f>'Dimensioni e Metriche'!G5+'Dimensioni e Metriche'!G20+'Dimensioni e Metriche'!G31+'Dimensioni e Metriche'!G36+'Dimensioni e Metriche'!G39+'Dimensioni e Metriche'!G46+'Dimensioni e Metriche'!G48</f>
        <v>0</v>
      </c>
      <c r="E45" s="10"/>
      <c r="F45" s="10"/>
    </row>
    <row r="46" spans="1:8" ht="17.600000000000001" x14ac:dyDescent="0.3">
      <c r="A46" s="118"/>
      <c r="B46" s="118"/>
      <c r="C46" s="102" t="s">
        <v>50</v>
      </c>
      <c r="D46" s="111">
        <v>55440000</v>
      </c>
      <c r="E46" s="10"/>
      <c r="F46" s="10"/>
    </row>
    <row r="47" spans="1:8" ht="23.6" customHeight="1" x14ac:dyDescent="0.3">
      <c r="A47" s="118"/>
      <c r="B47" s="118"/>
      <c r="C47" s="108" t="s">
        <v>92</v>
      </c>
      <c r="D47" s="117" t="s">
        <v>95</v>
      </c>
      <c r="F47" s="10"/>
    </row>
  </sheetData>
  <sheetProtection password="CA65" sheet="1" selectLockedCells="1"/>
  <sortState ref="B65:B70">
    <sortCondition ref="B65"/>
  </sortState>
  <mergeCells count="15">
    <mergeCell ref="H31:H44"/>
    <mergeCell ref="A34:A38"/>
    <mergeCell ref="D34:D38"/>
    <mergeCell ref="A22:A23"/>
    <mergeCell ref="A5:A19"/>
    <mergeCell ref="A25:A30"/>
    <mergeCell ref="A42:A44"/>
    <mergeCell ref="D43:D44"/>
    <mergeCell ref="A45:B47"/>
    <mergeCell ref="B1:F1"/>
    <mergeCell ref="A4:B4"/>
    <mergeCell ref="A3:E3"/>
    <mergeCell ref="A20:A21"/>
    <mergeCell ref="A40:A41"/>
    <mergeCell ref="D40:D41"/>
  </mergeCells>
  <dataValidations disablePrompts="1" count="1">
    <dataValidation allowBlank="1" showInputMessage="1" showErrorMessage="1" error="Inserire un valore numerico positivo con 2 cifre decimali" sqref="C25"/>
  </dataValidations>
  <printOptions horizontalCentered="1"/>
  <pageMargins left="0.11811023622047245" right="0.11811023622047245" top="0.31496062992125984" bottom="0.31496062992125984" header="0.51181102362204722" footer="0.51181102362204722"/>
  <pageSetup paperSize="8" scale="66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opLeftCell="A37" zoomScale="80" zoomScaleNormal="80" zoomScaleSheetLayoutView="90" workbookViewId="0">
      <selection activeCell="E43" sqref="E43"/>
    </sheetView>
  </sheetViews>
  <sheetFormatPr defaultColWidth="9.07421875" defaultRowHeight="14.15" x14ac:dyDescent="0.3"/>
  <cols>
    <col min="1" max="1" width="19" style="1" customWidth="1"/>
    <col min="2" max="2" width="28.07421875" style="1" customWidth="1"/>
    <col min="3" max="3" width="35.3828125" style="1" customWidth="1"/>
    <col min="4" max="4" width="20.4609375" style="1" customWidth="1"/>
    <col min="5" max="5" width="22.4609375" style="1" customWidth="1"/>
    <col min="6" max="7" width="16.69140625" style="1" customWidth="1"/>
    <col min="8" max="8" width="23.84375" style="1" customWidth="1"/>
    <col min="9" max="9" width="22.53515625" style="2" customWidth="1"/>
    <col min="10" max="16384" width="9.07421875" style="2"/>
  </cols>
  <sheetData>
    <row r="1" spans="1:10" ht="78.75" customHeight="1" x14ac:dyDescent="0.3">
      <c r="B1" s="119" t="s">
        <v>60</v>
      </c>
      <c r="C1" s="119"/>
      <c r="D1" s="119"/>
      <c r="E1" s="119"/>
      <c r="F1" s="119"/>
      <c r="G1" s="119"/>
      <c r="H1" s="119"/>
    </row>
    <row r="2" spans="1:10" x14ac:dyDescent="0.3">
      <c r="A2" s="9"/>
      <c r="B2" s="6"/>
      <c r="C2" s="6"/>
    </row>
    <row r="3" spans="1:10" s="4" customFormat="1" ht="24" customHeight="1" thickBot="1" x14ac:dyDescent="0.35">
      <c r="A3" s="167" t="s">
        <v>5</v>
      </c>
      <c r="B3" s="167"/>
      <c r="C3" s="167"/>
      <c r="D3" s="167"/>
      <c r="E3" s="167"/>
      <c r="F3" s="167"/>
      <c r="G3" s="167"/>
      <c r="H3" s="167"/>
    </row>
    <row r="4" spans="1:10" ht="49.5" customHeight="1" thickBot="1" x14ac:dyDescent="0.35">
      <c r="A4" s="30" t="s">
        <v>16</v>
      </c>
      <c r="B4" s="174" t="s">
        <v>51</v>
      </c>
      <c r="C4" s="174"/>
      <c r="D4" s="174"/>
      <c r="E4" s="29" t="s">
        <v>2</v>
      </c>
      <c r="F4" s="114" t="s">
        <v>49</v>
      </c>
      <c r="G4" s="73" t="s">
        <v>52</v>
      </c>
      <c r="H4" s="69" t="s">
        <v>50</v>
      </c>
      <c r="I4" s="86" t="s">
        <v>59</v>
      </c>
    </row>
    <row r="5" spans="1:10" s="1" customFormat="1" ht="38.25" customHeight="1" x14ac:dyDescent="0.3">
      <c r="A5" s="49" t="s">
        <v>71</v>
      </c>
      <c r="B5" s="142" t="s">
        <v>67</v>
      </c>
      <c r="C5" s="142"/>
      <c r="D5" s="142"/>
      <c r="E5" s="28">
        <f>TRUNC(('Quadro di Sintesi'!C20),2)</f>
        <v>0</v>
      </c>
      <c r="F5" s="104">
        <v>18018</v>
      </c>
      <c r="G5" s="149">
        <f>E5*F5+E6*F6+E7*F7+E8*F8+E9*F9</f>
        <v>0</v>
      </c>
      <c r="H5" s="144">
        <v>36036000</v>
      </c>
      <c r="I5" s="181" t="str">
        <f>IF(G5&gt;H5,("il valore offerto supera l'importo a base d'asta"), (""))</f>
        <v/>
      </c>
    </row>
    <row r="6" spans="1:10" s="1" customFormat="1" ht="38.25" customHeight="1" thickBot="1" x14ac:dyDescent="0.35">
      <c r="A6" s="50" t="s">
        <v>72</v>
      </c>
      <c r="B6" s="142" t="s">
        <v>68</v>
      </c>
      <c r="C6" s="142"/>
      <c r="D6" s="142"/>
      <c r="E6" s="23">
        <f>TRUNC('Quadro di Sintesi'!C21,2)</f>
        <v>0</v>
      </c>
      <c r="F6" s="104">
        <v>36035</v>
      </c>
      <c r="G6" s="150"/>
      <c r="H6" s="145"/>
      <c r="I6" s="182"/>
    </row>
    <row r="7" spans="1:10" ht="41.25" customHeight="1" x14ac:dyDescent="0.3">
      <c r="A7" s="49" t="s">
        <v>73</v>
      </c>
      <c r="B7" s="142" t="s">
        <v>69</v>
      </c>
      <c r="C7" s="142"/>
      <c r="D7" s="142"/>
      <c r="E7" s="28">
        <f>TRUNC('Quadro di Sintesi'!C22,2)</f>
        <v>0</v>
      </c>
      <c r="F7" s="104">
        <v>54600</v>
      </c>
      <c r="G7" s="150"/>
      <c r="H7" s="145"/>
      <c r="I7" s="182"/>
      <c r="J7" s="12"/>
    </row>
    <row r="8" spans="1:10" ht="41.25" customHeight="1" thickBot="1" x14ac:dyDescent="0.35">
      <c r="A8" s="49" t="s">
        <v>74</v>
      </c>
      <c r="B8" s="143" t="s">
        <v>70</v>
      </c>
      <c r="C8" s="143"/>
      <c r="D8" s="143"/>
      <c r="E8" s="16">
        <f>TRUNC('Quadro di Sintesi'!C23,2)</f>
        <v>0</v>
      </c>
      <c r="F8" s="104">
        <v>10600</v>
      </c>
      <c r="G8" s="150"/>
      <c r="H8" s="145"/>
      <c r="I8" s="182"/>
      <c r="J8" s="12"/>
    </row>
    <row r="9" spans="1:10" ht="17.600000000000001" customHeight="1" thickBot="1" x14ac:dyDescent="0.35">
      <c r="A9" s="171" t="s">
        <v>26</v>
      </c>
      <c r="B9" s="155" t="s">
        <v>27</v>
      </c>
      <c r="C9" s="24" t="s">
        <v>6</v>
      </c>
      <c r="D9" s="55">
        <v>0.05</v>
      </c>
      <c r="E9" s="26">
        <f>TRUNC((D9*'Quadro di Sintesi'!C5+'Dimensioni e Metriche'!D10*'Quadro di Sintesi'!C6+'Dimensioni e Metriche'!D11*'Quadro di Sintesi'!C9+'Dimensioni e Metriche'!D12*'Quadro di Sintesi'!C10+'Dimensioni e Metriche'!D13*'Quadro di Sintesi'!C12+'Dimensioni e Metriche'!D14*'Quadro di Sintesi'!C14+'Dimensioni e Metriche'!D15*'Quadro di Sintesi'!C16+'Dimensioni e Metriche'!D16*'Quadro di Sintesi'!C7),2)</f>
        <v>0</v>
      </c>
      <c r="F9" s="104">
        <v>13232</v>
      </c>
      <c r="G9" s="150"/>
      <c r="H9" s="145"/>
      <c r="I9" s="182"/>
    </row>
    <row r="10" spans="1:10" ht="17.149999999999999" customHeight="1" x14ac:dyDescent="0.3">
      <c r="A10" s="172"/>
      <c r="B10" s="156"/>
      <c r="C10" s="22" t="s">
        <v>28</v>
      </c>
      <c r="D10" s="56">
        <v>0.1</v>
      </c>
      <c r="E10" s="21"/>
      <c r="F10" s="21"/>
      <c r="G10" s="151"/>
      <c r="H10" s="146"/>
      <c r="I10" s="182"/>
    </row>
    <row r="11" spans="1:10" x14ac:dyDescent="0.3">
      <c r="A11" s="172"/>
      <c r="B11" s="156"/>
      <c r="C11" s="22" t="s">
        <v>7</v>
      </c>
      <c r="D11" s="56">
        <v>0.1</v>
      </c>
      <c r="E11" s="21"/>
      <c r="F11" s="21"/>
      <c r="G11" s="151"/>
      <c r="H11" s="146"/>
      <c r="I11" s="182"/>
    </row>
    <row r="12" spans="1:10" x14ac:dyDescent="0.3">
      <c r="A12" s="172"/>
      <c r="B12" s="156"/>
      <c r="C12" s="22" t="s">
        <v>10</v>
      </c>
      <c r="D12" s="56">
        <v>0.25</v>
      </c>
      <c r="E12" s="21"/>
      <c r="F12" s="21"/>
      <c r="G12" s="151"/>
      <c r="H12" s="146"/>
      <c r="I12" s="182"/>
    </row>
    <row r="13" spans="1:10" x14ac:dyDescent="0.3">
      <c r="A13" s="172"/>
      <c r="B13" s="156"/>
      <c r="C13" s="22" t="s">
        <v>29</v>
      </c>
      <c r="D13" s="56">
        <v>0.15</v>
      </c>
      <c r="E13" s="21"/>
      <c r="F13" s="21"/>
      <c r="G13" s="151"/>
      <c r="H13" s="146"/>
      <c r="I13" s="182"/>
    </row>
    <row r="14" spans="1:10" ht="14.6" customHeight="1" x14ac:dyDescent="0.3">
      <c r="A14" s="172"/>
      <c r="B14" s="156"/>
      <c r="C14" s="22" t="s">
        <v>30</v>
      </c>
      <c r="D14" s="56">
        <v>0.2</v>
      </c>
      <c r="E14" s="21"/>
      <c r="F14" s="21"/>
      <c r="G14" s="151"/>
      <c r="H14" s="146"/>
      <c r="I14" s="182"/>
    </row>
    <row r="15" spans="1:10" x14ac:dyDescent="0.3">
      <c r="A15" s="172"/>
      <c r="B15" s="156"/>
      <c r="C15" s="22" t="s">
        <v>23</v>
      </c>
      <c r="D15" s="56">
        <v>0.1</v>
      </c>
      <c r="E15" s="21"/>
      <c r="F15" s="21"/>
      <c r="G15" s="151"/>
      <c r="H15" s="146"/>
      <c r="I15" s="182"/>
    </row>
    <row r="16" spans="1:10" ht="14.6" thickBot="1" x14ac:dyDescent="0.35">
      <c r="A16" s="173"/>
      <c r="B16" s="157"/>
      <c r="C16" s="57" t="s">
        <v>22</v>
      </c>
      <c r="D16" s="58">
        <v>0.05</v>
      </c>
      <c r="E16" s="21"/>
      <c r="F16" s="21"/>
      <c r="G16" s="152"/>
      <c r="H16" s="147"/>
      <c r="I16" s="183"/>
    </row>
    <row r="17" spans="1:9" x14ac:dyDescent="0.3">
      <c r="D17" s="59"/>
      <c r="E17" s="21"/>
      <c r="F17" s="21"/>
      <c r="G17" s="21"/>
      <c r="H17" s="21"/>
    </row>
    <row r="18" spans="1:9" ht="14.6" thickBot="1" x14ac:dyDescent="0.35"/>
    <row r="19" spans="1:9" ht="55.3" customHeight="1" thickBot="1" x14ac:dyDescent="0.35">
      <c r="A19" s="51" t="s">
        <v>16</v>
      </c>
      <c r="B19" s="52" t="s">
        <v>32</v>
      </c>
      <c r="C19" s="53" t="s">
        <v>0</v>
      </c>
      <c r="D19" s="54" t="s">
        <v>33</v>
      </c>
      <c r="E19" s="25" t="s">
        <v>2</v>
      </c>
      <c r="F19" s="20" t="s">
        <v>53</v>
      </c>
      <c r="G19" s="20" t="s">
        <v>54</v>
      </c>
      <c r="H19" s="81" t="s">
        <v>50</v>
      </c>
      <c r="I19" s="86" t="s">
        <v>59</v>
      </c>
    </row>
    <row r="20" spans="1:9" ht="18" thickBot="1" x14ac:dyDescent="0.35">
      <c r="A20" s="171" t="s">
        <v>56</v>
      </c>
      <c r="B20" s="155" t="s">
        <v>34</v>
      </c>
      <c r="C20" s="24" t="s">
        <v>6</v>
      </c>
      <c r="D20" s="55">
        <v>0.03</v>
      </c>
      <c r="E20" s="77">
        <f>TRUNC((D20*'Quadro di Sintesi'!C5+'Dimensioni e Metriche'!D21*'Quadro di Sintesi'!C6+'Dimensioni e Metriche'!D22*'Quadro di Sintesi'!C9+'Dimensioni e Metriche'!D23*'Quadro di Sintesi'!C10+'Dimensioni e Metriche'!D24*'Quadro di Sintesi'!C12+'Dimensioni e Metriche'!D25*'Quadro di Sintesi'!C8+'Dimensioni e Metriche'!D26*'Quadro di Sintesi'!C11+'Dimensioni e Metriche'!D27*'Quadro di Sintesi'!C14+'Dimensioni e Metriche'!D28*'Quadro di Sintesi'!C7),2)</f>
        <v>0</v>
      </c>
      <c r="F20" s="104">
        <v>2980</v>
      </c>
      <c r="G20" s="82">
        <f>E20*F20</f>
        <v>0</v>
      </c>
      <c r="H20" s="80">
        <v>1108800</v>
      </c>
      <c r="I20" s="88" t="str">
        <f>IF(G20&gt;H20,("il valore offerto supera l'importo a base d'asta"), (""))</f>
        <v/>
      </c>
    </row>
    <row r="21" spans="1:9" x14ac:dyDescent="0.3">
      <c r="A21" s="172"/>
      <c r="B21" s="156"/>
      <c r="C21" s="22" t="s">
        <v>28</v>
      </c>
      <c r="D21" s="56">
        <v>0.05</v>
      </c>
      <c r="E21" s="21"/>
      <c r="F21" s="21"/>
      <c r="G21" s="21"/>
      <c r="H21" s="21"/>
      <c r="I21" s="21"/>
    </row>
    <row r="22" spans="1:9" x14ac:dyDescent="0.3">
      <c r="A22" s="172"/>
      <c r="B22" s="156"/>
      <c r="C22" s="22" t="s">
        <v>7</v>
      </c>
      <c r="D22" s="56">
        <v>7.0000000000000007E-2</v>
      </c>
      <c r="E22" s="21"/>
      <c r="F22" s="21"/>
      <c r="G22" s="21"/>
      <c r="H22" s="21"/>
      <c r="I22" s="21"/>
    </row>
    <row r="23" spans="1:9" x14ac:dyDescent="0.3">
      <c r="A23" s="172"/>
      <c r="B23" s="156"/>
      <c r="C23" s="22" t="s">
        <v>10</v>
      </c>
      <c r="D23" s="56">
        <v>0.2</v>
      </c>
      <c r="E23" s="21"/>
      <c r="F23" s="21"/>
      <c r="G23" s="21"/>
      <c r="H23" s="21"/>
      <c r="I23" s="21"/>
    </row>
    <row r="24" spans="1:9" x14ac:dyDescent="0.3">
      <c r="A24" s="172"/>
      <c r="B24" s="156"/>
      <c r="C24" s="22" t="s">
        <v>29</v>
      </c>
      <c r="D24" s="56">
        <v>0.2</v>
      </c>
      <c r="E24" s="21"/>
      <c r="F24" s="21"/>
      <c r="G24" s="21"/>
      <c r="H24" s="21"/>
      <c r="I24" s="21"/>
    </row>
    <row r="25" spans="1:9" x14ac:dyDescent="0.3">
      <c r="A25" s="172"/>
      <c r="B25" s="156"/>
      <c r="C25" s="22" t="s">
        <v>35</v>
      </c>
      <c r="D25" s="56">
        <v>0.1</v>
      </c>
      <c r="E25" s="21"/>
      <c r="F25" s="21"/>
      <c r="G25" s="21"/>
      <c r="H25" s="21"/>
      <c r="I25" s="21"/>
    </row>
    <row r="26" spans="1:9" x14ac:dyDescent="0.3">
      <c r="A26" s="172"/>
      <c r="B26" s="156"/>
      <c r="C26" s="22" t="s">
        <v>9</v>
      </c>
      <c r="D26" s="56">
        <v>0.1</v>
      </c>
      <c r="E26" s="21"/>
      <c r="F26" s="21"/>
      <c r="G26" s="21"/>
      <c r="H26" s="21"/>
      <c r="I26" s="21"/>
    </row>
    <row r="27" spans="1:9" x14ac:dyDescent="0.3">
      <c r="A27" s="172"/>
      <c r="B27" s="156"/>
      <c r="C27" s="22" t="s">
        <v>30</v>
      </c>
      <c r="D27" s="56">
        <v>0.2</v>
      </c>
      <c r="E27" s="21"/>
      <c r="F27" s="21"/>
      <c r="G27" s="21"/>
      <c r="H27" s="21"/>
      <c r="I27" s="21"/>
    </row>
    <row r="28" spans="1:9" ht="14.6" thickBot="1" x14ac:dyDescent="0.35">
      <c r="A28" s="173"/>
      <c r="B28" s="157"/>
      <c r="C28" s="57" t="s">
        <v>22</v>
      </c>
      <c r="D28" s="58">
        <v>0.05</v>
      </c>
      <c r="E28" s="21"/>
      <c r="F28" s="21"/>
      <c r="G28" s="21"/>
      <c r="H28" s="21"/>
      <c r="I28" s="21"/>
    </row>
    <row r="29" spans="1:9" ht="14.6" thickBot="1" x14ac:dyDescent="0.35">
      <c r="D29" s="59"/>
      <c r="E29" s="21"/>
      <c r="F29" s="21"/>
      <c r="G29" s="21"/>
      <c r="H29" s="21"/>
    </row>
    <row r="30" spans="1:9" ht="56.6" x14ac:dyDescent="0.3">
      <c r="A30" s="75" t="s">
        <v>16</v>
      </c>
      <c r="B30" s="64" t="s">
        <v>40</v>
      </c>
      <c r="C30" s="76" t="s">
        <v>0</v>
      </c>
      <c r="D30" s="63" t="s">
        <v>33</v>
      </c>
      <c r="E30" s="64" t="s">
        <v>2</v>
      </c>
      <c r="F30" s="64" t="s">
        <v>53</v>
      </c>
      <c r="G30" s="64" t="s">
        <v>54</v>
      </c>
      <c r="H30" s="81" t="s">
        <v>50</v>
      </c>
      <c r="I30" s="87" t="s">
        <v>59</v>
      </c>
    </row>
    <row r="31" spans="1:9" ht="14.15" customHeight="1" x14ac:dyDescent="0.3">
      <c r="A31" s="172" t="s">
        <v>36</v>
      </c>
      <c r="B31" s="156" t="s">
        <v>39</v>
      </c>
      <c r="C31" s="22" t="s">
        <v>7</v>
      </c>
      <c r="D31" s="71">
        <v>0.15</v>
      </c>
      <c r="E31" s="16">
        <f>TRUNC((D31*'Quadro di Sintesi'!C9+'Dimensioni e Metriche'!D32*'Quadro di Sintesi'!C10+'Dimensioni e Metriche'!D33*'Quadro di Sintesi'!C12+'Dimensioni e Metriche'!D34*'Quadro di Sintesi'!C11+'Dimensioni e Metriche'!D35*'Quadro di Sintesi'!C7),2)</f>
        <v>0</v>
      </c>
      <c r="F31" s="70">
        <v>1435</v>
      </c>
      <c r="G31" s="83">
        <f>E31*F31</f>
        <v>0</v>
      </c>
      <c r="H31" s="154">
        <v>1108800</v>
      </c>
      <c r="I31" s="178" t="str">
        <f>IF((G31+G36)&gt;H31,("il valore offerto supera l'importo a base d'asta"), (""))</f>
        <v/>
      </c>
    </row>
    <row r="32" spans="1:9" ht="14.15" customHeight="1" x14ac:dyDescent="0.3">
      <c r="A32" s="172"/>
      <c r="B32" s="156"/>
      <c r="C32" s="22" t="s">
        <v>10</v>
      </c>
      <c r="D32" s="71">
        <v>0.25</v>
      </c>
      <c r="E32" s="160"/>
      <c r="F32" s="161"/>
      <c r="G32" s="168"/>
      <c r="H32" s="154"/>
      <c r="I32" s="179"/>
    </row>
    <row r="33" spans="1:9" ht="14.15" customHeight="1" x14ac:dyDescent="0.3">
      <c r="A33" s="172"/>
      <c r="B33" s="156"/>
      <c r="C33" s="22" t="s">
        <v>29</v>
      </c>
      <c r="D33" s="71">
        <v>0.5</v>
      </c>
      <c r="E33" s="162"/>
      <c r="F33" s="163"/>
      <c r="G33" s="169"/>
      <c r="H33" s="154"/>
      <c r="I33" s="179"/>
    </row>
    <row r="34" spans="1:9" ht="14.15" customHeight="1" x14ac:dyDescent="0.3">
      <c r="A34" s="172"/>
      <c r="B34" s="156"/>
      <c r="C34" s="22" t="s">
        <v>9</v>
      </c>
      <c r="D34" s="71">
        <v>0.05</v>
      </c>
      <c r="E34" s="162"/>
      <c r="F34" s="163"/>
      <c r="G34" s="169"/>
      <c r="H34" s="154"/>
      <c r="I34" s="179"/>
    </row>
    <row r="35" spans="1:9" ht="14.15" customHeight="1" x14ac:dyDescent="0.3">
      <c r="A35" s="172"/>
      <c r="B35" s="156"/>
      <c r="C35" s="65" t="s">
        <v>22</v>
      </c>
      <c r="D35" s="72">
        <v>0.05</v>
      </c>
      <c r="E35" s="164"/>
      <c r="F35" s="165"/>
      <c r="G35" s="170"/>
      <c r="H35" s="154"/>
      <c r="I35" s="179"/>
    </row>
    <row r="36" spans="1:9" ht="28.75" customHeight="1" x14ac:dyDescent="0.3">
      <c r="A36" s="74" t="s">
        <v>41</v>
      </c>
      <c r="B36" s="158" t="s">
        <v>55</v>
      </c>
      <c r="C36" s="158"/>
      <c r="D36" s="159"/>
      <c r="E36" s="16">
        <f>TRUNC('Quadro di Sintesi'!C24,2)</f>
        <v>0</v>
      </c>
      <c r="F36" s="70">
        <v>2217600</v>
      </c>
      <c r="G36" s="83">
        <f>E36*F36</f>
        <v>0</v>
      </c>
      <c r="H36" s="154"/>
      <c r="I36" s="180"/>
    </row>
    <row r="37" spans="1:9" ht="14.6" thickBot="1" x14ac:dyDescent="0.35"/>
    <row r="38" spans="1:9" ht="61.3" customHeight="1" thickBot="1" x14ac:dyDescent="0.35">
      <c r="A38" s="66" t="s">
        <v>16</v>
      </c>
      <c r="B38" s="67" t="s">
        <v>48</v>
      </c>
      <c r="C38" s="67" t="s">
        <v>0</v>
      </c>
      <c r="D38" s="67" t="s">
        <v>1</v>
      </c>
      <c r="E38" s="47" t="s">
        <v>2</v>
      </c>
      <c r="F38" s="20" t="s">
        <v>53</v>
      </c>
      <c r="G38" s="20" t="s">
        <v>54</v>
      </c>
      <c r="H38" s="81" t="s">
        <v>50</v>
      </c>
      <c r="I38" s="87" t="s">
        <v>59</v>
      </c>
    </row>
    <row r="39" spans="1:9" ht="18" thickBot="1" x14ac:dyDescent="0.35">
      <c r="A39" s="184" t="s">
        <v>76</v>
      </c>
      <c r="B39" s="153" t="s">
        <v>77</v>
      </c>
      <c r="C39" s="68" t="s">
        <v>44</v>
      </c>
      <c r="D39" s="60">
        <v>0.3</v>
      </c>
      <c r="E39" s="26">
        <f>TRUNC((D39*'Quadro di Sintesi'!C16+'Dimensioni e Metriche'!D40*'Quadro di Sintesi'!C14+'Dimensioni e Metriche'!D41*'Quadro di Sintesi'!C13+'Dimensioni e Metriche'!D42*'Quadro di Sintesi'!C11+'Dimensioni e Metriche'!D43*'Quadro di Sintesi'!C15),2)</f>
        <v>0</v>
      </c>
      <c r="F39" s="70">
        <v>3472</v>
      </c>
      <c r="G39" s="82">
        <f>E39*F39</f>
        <v>0</v>
      </c>
      <c r="H39" s="80">
        <v>1663200</v>
      </c>
      <c r="I39" s="88" t="str">
        <f>IF(G39&gt;H39,("il valore offerto supera l'importo a base d'asta"), (""))</f>
        <v/>
      </c>
    </row>
    <row r="40" spans="1:9" x14ac:dyDescent="0.3">
      <c r="A40" s="184"/>
      <c r="B40" s="153"/>
      <c r="C40" s="68" t="s">
        <v>45</v>
      </c>
      <c r="D40" s="60">
        <v>0.25</v>
      </c>
      <c r="E40" s="21"/>
      <c r="F40" s="21"/>
      <c r="G40" s="21"/>
      <c r="H40" s="21"/>
    </row>
    <row r="41" spans="1:9" x14ac:dyDescent="0.3">
      <c r="A41" s="184"/>
      <c r="B41" s="153"/>
      <c r="C41" s="68" t="s">
        <v>46</v>
      </c>
      <c r="D41" s="60">
        <v>0.15</v>
      </c>
      <c r="E41" s="21"/>
      <c r="F41" s="21"/>
      <c r="G41" s="21"/>
      <c r="H41" s="21"/>
    </row>
    <row r="42" spans="1:9" x14ac:dyDescent="0.3">
      <c r="A42" s="184"/>
      <c r="B42" s="153"/>
      <c r="C42" s="68" t="s">
        <v>47</v>
      </c>
      <c r="D42" s="60">
        <v>0.15</v>
      </c>
      <c r="E42" s="21"/>
      <c r="F42" s="21"/>
      <c r="G42" s="21"/>
      <c r="H42" s="21"/>
    </row>
    <row r="43" spans="1:9" x14ac:dyDescent="0.3">
      <c r="A43" s="184"/>
      <c r="B43" s="153"/>
      <c r="C43" s="68" t="s">
        <v>8</v>
      </c>
      <c r="D43" s="60">
        <v>0.15</v>
      </c>
      <c r="E43" s="79"/>
      <c r="F43" s="21"/>
      <c r="G43" s="21"/>
      <c r="H43" s="21"/>
    </row>
    <row r="44" spans="1:9" ht="14.6" thickBot="1" x14ac:dyDescent="0.35"/>
    <row r="45" spans="1:9" ht="42.9" thickBot="1" x14ac:dyDescent="0.35">
      <c r="A45" s="101" t="s">
        <v>16</v>
      </c>
      <c r="B45" s="48" t="s">
        <v>75</v>
      </c>
      <c r="C45" s="20" t="s">
        <v>0</v>
      </c>
      <c r="D45" s="61" t="s">
        <v>1</v>
      </c>
      <c r="E45" s="62" t="s">
        <v>2</v>
      </c>
      <c r="F45" s="20" t="s">
        <v>53</v>
      </c>
      <c r="G45" s="20" t="s">
        <v>54</v>
      </c>
      <c r="H45" s="81" t="s">
        <v>50</v>
      </c>
      <c r="I45" s="87" t="s">
        <v>59</v>
      </c>
    </row>
    <row r="46" spans="1:9" ht="18.45" customHeight="1" thickBot="1" x14ac:dyDescent="0.35">
      <c r="A46" s="184" t="s">
        <v>78</v>
      </c>
      <c r="B46" s="153" t="s">
        <v>80</v>
      </c>
      <c r="C46" s="102" t="s">
        <v>82</v>
      </c>
      <c r="D46" s="100">
        <v>0.6</v>
      </c>
      <c r="E46" s="26">
        <f>TRUNC((D46*'Quadro di Sintesi'!C17+'Dimensioni e Metriche'!D47*'Quadro di Sintesi'!C18),2)</f>
        <v>0</v>
      </c>
      <c r="F46" s="70">
        <v>27038</v>
      </c>
      <c r="G46" s="107">
        <f>F46*E46</f>
        <v>0</v>
      </c>
      <c r="H46" s="154">
        <v>15523200</v>
      </c>
      <c r="I46" s="166" t="str">
        <f>IF((G46+G48)&gt;H46,("il valore offerto supera l'importo a base d'asta"), (""))</f>
        <v/>
      </c>
    </row>
    <row r="47" spans="1:9" ht="14.6" customHeight="1" thickBot="1" x14ac:dyDescent="0.35">
      <c r="A47" s="184"/>
      <c r="B47" s="153"/>
      <c r="C47" s="68" t="s">
        <v>83</v>
      </c>
      <c r="D47" s="56">
        <v>0.4</v>
      </c>
      <c r="E47" s="7"/>
      <c r="F47" s="7"/>
      <c r="G47" s="21"/>
      <c r="H47" s="154"/>
      <c r="I47" s="166"/>
    </row>
    <row r="48" spans="1:9" ht="14.15" customHeight="1" thickBot="1" x14ac:dyDescent="0.35">
      <c r="A48" s="175" t="s">
        <v>79</v>
      </c>
      <c r="B48" s="148" t="s">
        <v>81</v>
      </c>
      <c r="C48" s="102" t="s">
        <v>23</v>
      </c>
      <c r="D48" s="100">
        <v>0.3</v>
      </c>
      <c r="E48" s="26">
        <f>TRUNC((D48*'Quadro di Sintesi'!C16+'Dimensioni e Metriche'!D49*'Quadro di Sintesi'!C19+'Dimensioni e Metriche'!D50*'Quadro di Sintesi'!C9),2)</f>
        <v>0</v>
      </c>
      <c r="F48" s="104">
        <v>5665</v>
      </c>
      <c r="G48" s="107">
        <f>E48*F48</f>
        <v>0</v>
      </c>
      <c r="H48" s="154"/>
      <c r="I48" s="166"/>
    </row>
    <row r="49" spans="1:8" ht="14.6" thickBot="1" x14ac:dyDescent="0.35">
      <c r="A49" s="176"/>
      <c r="B49" s="148"/>
      <c r="C49" s="102" t="s">
        <v>84</v>
      </c>
      <c r="D49" s="100">
        <v>0.5</v>
      </c>
    </row>
    <row r="50" spans="1:8" x14ac:dyDescent="0.3">
      <c r="A50" s="177"/>
      <c r="B50" s="148"/>
      <c r="C50" s="102" t="s">
        <v>7</v>
      </c>
      <c r="D50" s="100">
        <v>0.2</v>
      </c>
      <c r="G50" s="106"/>
    </row>
    <row r="54" spans="1:8" ht="17.600000000000001" x14ac:dyDescent="0.3">
      <c r="G54" s="105" t="s">
        <v>86</v>
      </c>
      <c r="H54" s="84">
        <f>H5+H20+H31+H39+H46</f>
        <v>55440000</v>
      </c>
    </row>
  </sheetData>
  <sheetProtection password="CA65" sheet="1" selectLockedCells="1"/>
  <mergeCells count="29">
    <mergeCell ref="I46:I48"/>
    <mergeCell ref="A3:H3"/>
    <mergeCell ref="G32:G35"/>
    <mergeCell ref="A9:A16"/>
    <mergeCell ref="B9:B16"/>
    <mergeCell ref="B4:D4"/>
    <mergeCell ref="B5:D5"/>
    <mergeCell ref="B6:D6"/>
    <mergeCell ref="A48:A50"/>
    <mergeCell ref="I31:I36"/>
    <mergeCell ref="I5:I16"/>
    <mergeCell ref="A46:A47"/>
    <mergeCell ref="A39:A43"/>
    <mergeCell ref="A20:A28"/>
    <mergeCell ref="A31:A35"/>
    <mergeCell ref="B1:H1"/>
    <mergeCell ref="B7:D7"/>
    <mergeCell ref="B8:D8"/>
    <mergeCell ref="H5:H16"/>
    <mergeCell ref="B48:B50"/>
    <mergeCell ref="G5:G16"/>
    <mergeCell ref="B46:B47"/>
    <mergeCell ref="H46:H48"/>
    <mergeCell ref="B39:B43"/>
    <mergeCell ref="H31:H36"/>
    <mergeCell ref="B20:B28"/>
    <mergeCell ref="B31:B35"/>
    <mergeCell ref="B36:D36"/>
    <mergeCell ref="E32:F35"/>
  </mergeCells>
  <conditionalFormatting sqref="D2">
    <cfRule type="cellIs" dxfId="0" priority="7" stopIfTrue="1" operator="lessThan">
      <formula>0</formula>
    </cfRule>
  </conditionalFormatting>
  <printOptions horizontalCentered="1"/>
  <pageMargins left="0.11811023622047245" right="0.11811023622047245" top="0.31496062992125984" bottom="0.31496062992125984" header="0.51181102362204722" footer="0.51181102362204722"/>
  <pageSetup paperSize="8" scale="96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Quadro di Sintesi</vt:lpstr>
      <vt:lpstr>Dimensioni e Metriche</vt:lpstr>
      <vt:lpstr>'Dimensioni e Metriche'!Area_stampa</vt:lpstr>
      <vt:lpstr>'Quadro di Sintesi'!Area_stampa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appo</cp:lastModifiedBy>
  <cp:lastPrinted>2019-12-05T15:03:59Z</cp:lastPrinted>
  <dcterms:created xsi:type="dcterms:W3CDTF">2012-03-29T13:02:21Z</dcterms:created>
  <dcterms:modified xsi:type="dcterms:W3CDTF">2021-03-03T15:31:22Z</dcterms:modified>
</cp:coreProperties>
</file>