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defaultThemeVersion="124226"/>
  <mc:AlternateContent xmlns:mc="http://schemas.openxmlformats.org/markup-compatibility/2006">
    <mc:Choice Requires="x15">
      <x15ac:absPath xmlns:x15ac="http://schemas.microsoft.com/office/spreadsheetml/2010/11/ac" url="C:\Users\francesca.dellecave\Documents\Building Mgmt\05 GSD Vigilanza Giustizia\01 Documentazione\"/>
    </mc:Choice>
  </mc:AlternateContent>
  <bookViews>
    <workbookView xWindow="0" yWindow="120" windowWidth="20490" windowHeight="8310" tabRatio="873" firstSheet="5" activeTab="5"/>
  </bookViews>
  <sheets>
    <sheet name="Simulazione_Limiti con servizi" sheetId="68" state="hidden" r:id="rId1"/>
    <sheet name="Stima offerte 3" sheetId="66" state="hidden" r:id="rId2"/>
    <sheet name="Stima_offerte" sheetId="65" state="hidden" r:id="rId3"/>
    <sheet name="Slide 10 numero offerte" sheetId="64" state="hidden" r:id="rId4"/>
    <sheet name="prova PE" sheetId="61" state="hidden" r:id="rId5"/>
    <sheet name="Copertina" sheetId="88" r:id="rId6"/>
    <sheet name="Premessa" sheetId="87" r:id="rId7"/>
    <sheet name="Ricavi" sheetId="77" r:id="rId8"/>
    <sheet name="Costo 1_Manodopera" sheetId="79" r:id="rId9"/>
    <sheet name="Costo 2_Formazione" sheetId="86" r:id="rId10"/>
    <sheet name="Costo 3_Mezzi" sheetId="85" r:id="rId11"/>
    <sheet name="Costi 4_Trasversali" sheetId="82" r:id="rId12"/>
    <sheet name="Sintesi" sheetId="84" r:id="rId13"/>
    <sheet name="Slide 18 Pesi" sheetId="62" state="hidden" r:id="rId14"/>
  </sheets>
  <externalReferences>
    <externalReference r:id="rId15"/>
    <externalReference r:id="rId16"/>
    <externalReference r:id="rId17"/>
    <externalReference r:id="rId18"/>
    <externalReference r:id="rId19"/>
    <externalReference r:id="rId20"/>
    <externalReference r:id="rId21"/>
  </externalReferences>
  <definedNames>
    <definedName name="_xlnm._FilterDatabase" localSheetId="7" hidden="1">Ricavi!$B$6:$F$7</definedName>
    <definedName name="_xlnm._FilterDatabase" localSheetId="3" hidden="1">'Slide 10 numero offerte'!$C$5:$K$39</definedName>
    <definedName name="_xlnm._FilterDatabase" localSheetId="13" hidden="1">'Slide 18 Pesi'!$C$5:$N$39</definedName>
    <definedName name="_xlnm._FilterDatabase" localSheetId="2" hidden="1">Stima_offerte!$A$1:$V$35</definedName>
    <definedName name="a" localSheetId="9">[1]WACC!#REF!</definedName>
    <definedName name="a" localSheetId="7">[1]WACC!#REF!</definedName>
    <definedName name="a">[1]WACC!#REF!</definedName>
    <definedName name="AccessDatabase" hidden="1">"A:\P.O. 2001\PIANO OPERATIVO 2001.mdb"</definedName>
    <definedName name="area">[2]Validation!$A$2:$A$6</definedName>
    <definedName name="base_asta">#REF!</definedName>
    <definedName name="canonemese">#REF!</definedName>
    <definedName name="ccircolante" localSheetId="9">[1]WACC!#REF!</definedName>
    <definedName name="ccircolante" localSheetId="7">[1]WACC!#REF!</definedName>
    <definedName name="ccircolante" localSheetId="0">[1]WACC!#REF!</definedName>
    <definedName name="ccircolante">[1]WACC!#REF!</definedName>
    <definedName name="ce_previsionale" localSheetId="9">#REF!</definedName>
    <definedName name="ce_previsionale" localSheetId="7">#REF!</definedName>
    <definedName name="ce_previsionale" localSheetId="0">#REF!</definedName>
    <definedName name="ce_previsionale">#REF!</definedName>
    <definedName name="Ciao" localSheetId="9">#REF!</definedName>
    <definedName name="Ciao" localSheetId="7">#REF!</definedName>
    <definedName name="Ciao" localSheetId="0">#REF!</definedName>
    <definedName name="Ciao">#REF!</definedName>
    <definedName name="complessità">[2]Validation!$D$2:$D$5</definedName>
    <definedName name="Comuni">#REF!</definedName>
    <definedName name="CONTO_ECONOMICO_2005_2014">[3]Lucca!$A$1</definedName>
    <definedName name="DBS_infint_FCST">'[4]HOLDING&amp;SERVIZI'!$A$1</definedName>
    <definedName name="DF" localSheetId="9">#REF!</definedName>
    <definedName name="DF" localSheetId="7">#REF!</definedName>
    <definedName name="DF" localSheetId="0">#REF!</definedName>
    <definedName name="DF">#REF!</definedName>
    <definedName name="dionisia" localSheetId="9">#REF!</definedName>
    <definedName name="dionisia" localSheetId="7">#REF!</definedName>
    <definedName name="dionisia" localSheetId="0">#REF!</definedName>
    <definedName name="dionisia">#REF!</definedName>
    <definedName name="e" localSheetId="9">#REF!</definedName>
    <definedName name="e" localSheetId="7">#REF!</definedName>
    <definedName name="e" localSheetId="0">#REF!</definedName>
    <definedName name="e">#REF!</definedName>
    <definedName name="FDSAGAREW" localSheetId="9">#REF!</definedName>
    <definedName name="FDSAGAREW" localSheetId="7">#REF!</definedName>
    <definedName name="FDSAGAREW" localSheetId="0">#REF!</definedName>
    <definedName name="FDSAGAREW">#REF!</definedName>
    <definedName name="hy" localSheetId="9">#REF!</definedName>
    <definedName name="hy" localSheetId="7">#REF!</definedName>
    <definedName name="hy" localSheetId="0">#REF!</definedName>
    <definedName name="hy">#REF!</definedName>
    <definedName name="Imposte" localSheetId="9">#REF!</definedName>
    <definedName name="Imposte" localSheetId="7">#REF!</definedName>
    <definedName name="Imposte" localSheetId="0">#REF!</definedName>
    <definedName name="Imposte">#REF!</definedName>
    <definedName name="j">'[4]HOLDING&amp;SERVIZI'!$A$1</definedName>
    <definedName name="MDO_B0">'[5]Tassi Incremem e Valori Unitari'!$C$29</definedName>
    <definedName name="MDO_B1">'[5]Tassi Incremem e Valori Unitari'!$D$29</definedName>
    <definedName name="MDO_B2">'[5]Tassi Incremem e Valori Unitari'!$E$29</definedName>
    <definedName name="MDO_B3">'[5]Tassi Incremem e Valori Unitari'!$F$29</definedName>
    <definedName name="MDO_B4">'[6]Tassi Incremem e Valori Unitari'!$G$29</definedName>
    <definedName name="MDO_B5">'[6]Tassi Incremem e Valori Unitari'!$H$29</definedName>
    <definedName name="Milestone" localSheetId="9">#REF!</definedName>
    <definedName name="Milestone" localSheetId="7">#REF!</definedName>
    <definedName name="Milestone" localSheetId="0">#REF!</definedName>
    <definedName name="Milestone">#REF!</definedName>
    <definedName name="Misto" localSheetId="9">#REF!</definedName>
    <definedName name="Misto" localSheetId="7">#REF!</definedName>
    <definedName name="Misto" localSheetId="0">#REF!</definedName>
    <definedName name="Misto">#REF!</definedName>
    <definedName name="MONITOR99_M__3_Elenca" localSheetId="9">#REF!</definedName>
    <definedName name="MONITOR99_M__3_Elenca" localSheetId="7">#REF!</definedName>
    <definedName name="MONITOR99_M__3_Elenca" localSheetId="0">#REF!</definedName>
    <definedName name="MONITOR99_M__3_Elenca">#REF!</definedName>
    <definedName name="mq_gg">#REF!</definedName>
    <definedName name="ooo" localSheetId="9">#REF!</definedName>
    <definedName name="ooo" localSheetId="7">#REF!</definedName>
    <definedName name="ooo" localSheetId="0">#REF!</definedName>
    <definedName name="ooo">#REF!</definedName>
    <definedName name="ore_lu_ve">#REF!</definedName>
    <definedName name="oremese">#REF!</definedName>
    <definedName name="PERSONALE_Foglio1_Elenca" localSheetId="9">#REF!</definedName>
    <definedName name="PERSONALE_Foglio1_Elenca" localSheetId="7">#REF!</definedName>
    <definedName name="PERSONALE_Foglio1_Elenca" localSheetId="0">#REF!</definedName>
    <definedName name="PERSONALE_Foglio1_Elenca">#REF!</definedName>
    <definedName name="piano_n" localSheetId="9">#REF!</definedName>
    <definedName name="piano_n" localSheetId="7">#REF!</definedName>
    <definedName name="piano_n" localSheetId="0">#REF!</definedName>
    <definedName name="piano_n">#REF!</definedName>
    <definedName name="piano_n_2" localSheetId="9">#REF!</definedName>
    <definedName name="piano_n_2" localSheetId="7">#REF!</definedName>
    <definedName name="piano_n_2" localSheetId="0">#REF!</definedName>
    <definedName name="piano_n_2">#REF!</definedName>
    <definedName name="pm">[2]Validation!$E$2:$E$4</definedName>
    <definedName name="PN_valoricorrenti" localSheetId="9">#REF!</definedName>
    <definedName name="PN_valoricorrenti" localSheetId="7">#REF!</definedName>
    <definedName name="PN_valoricorrenti" localSheetId="0">#REF!</definedName>
    <definedName name="PN_valoricorrenti">#REF!</definedName>
    <definedName name="Print_Area_0">#REF!</definedName>
    <definedName name="Print_Area_1">#REF!</definedName>
    <definedName name="Print_Area_2">#REF!</definedName>
    <definedName name="Print_Area_4">#REF!</definedName>
    <definedName name="Print_Area_5">#REF!</definedName>
    <definedName name="Print_Area_6">#REF!</definedName>
    <definedName name="Print_Area_7">#REF!</definedName>
    <definedName name="Print_Area_8">#REF!</definedName>
    <definedName name="R0" localSheetId="9">[6]Proventi!#REF!</definedName>
    <definedName name="R0" localSheetId="7">[6]Proventi!#REF!</definedName>
    <definedName name="R0" localSheetId="0">[6]Proventi!#REF!</definedName>
    <definedName name="R0">[6]Proventi!#REF!</definedName>
    <definedName name="Riepilogo" localSheetId="9">#REF!</definedName>
    <definedName name="Riepilogo" localSheetId="7">#REF!</definedName>
    <definedName name="Riepilogo" localSheetId="0">#REF!</definedName>
    <definedName name="Riepilogo">#REF!</definedName>
    <definedName name="risorse">[2]Validation!$C$2:$C$10</definedName>
    <definedName name="s" localSheetId="9">#REF!</definedName>
    <definedName name="s" localSheetId="7">#REF!</definedName>
    <definedName name="s" localSheetId="0">#REF!</definedName>
    <definedName name="s">#REF!</definedName>
    <definedName name="sencount" hidden="1">1</definedName>
    <definedName name="SPatrimoniale" localSheetId="9">#REF!</definedName>
    <definedName name="SPatrimoniale" localSheetId="7">#REF!</definedName>
    <definedName name="SPatrimoniale" localSheetId="0">#REF!</definedName>
    <definedName name="SPatrimoniale">#REF!</definedName>
    <definedName name="strumenti">[2]Validation!$B$2:$B$19</definedName>
    <definedName name="tipo">[7]Foglio1!$D$1:$D$4</definedName>
    <definedName name="Tot._mq">#REF!</definedName>
    <definedName name="Tot_mq">#REF!</definedName>
    <definedName name="USD_B0">'[5]Tassi Incremem e Valori Unitari'!$C$51</definedName>
    <definedName name="Valore_residuo" localSheetId="9">[1]WACC!#REF!</definedName>
    <definedName name="Valore_residuo" localSheetId="7">[1]WACC!#REF!</definedName>
    <definedName name="Valore_residuo" localSheetId="0">[1]WACC!#REF!</definedName>
    <definedName name="Valore_residuo">[1]WACC!#REF!</definedName>
    <definedName name="www" localSheetId="9">#REF!</definedName>
    <definedName name="www" localSheetId="7">#REF!</definedName>
    <definedName name="www" localSheetId="0">#REF!</definedName>
    <definedName name="www">#REF!</definedName>
  </definedNames>
  <calcPr calcId="162913"/>
</workbook>
</file>

<file path=xl/calcChain.xml><?xml version="1.0" encoding="utf-8"?>
<calcChain xmlns="http://schemas.openxmlformats.org/spreadsheetml/2006/main">
  <c r="D1" i="77" l="1"/>
  <c r="H7" i="77"/>
  <c r="G7" i="77"/>
  <c r="D1" i="79"/>
  <c r="D4" i="84"/>
  <c r="D9" i="82"/>
  <c r="E9" i="82"/>
  <c r="C9" i="82"/>
  <c r="E9" i="85"/>
  <c r="D9" i="85"/>
  <c r="C9" i="85"/>
  <c r="F37" i="86"/>
  <c r="T37" i="86"/>
  <c r="M37" i="86"/>
  <c r="T6" i="86"/>
  <c r="T7" i="86"/>
  <c r="T8" i="86"/>
  <c r="T9" i="86"/>
  <c r="T10" i="86"/>
  <c r="T11" i="86"/>
  <c r="T12" i="86"/>
  <c r="T13" i="86"/>
  <c r="T14" i="86"/>
  <c r="T15" i="86"/>
  <c r="T16" i="86"/>
  <c r="T17" i="86"/>
  <c r="T18" i="86"/>
  <c r="T19" i="86"/>
  <c r="T20" i="86"/>
  <c r="T21" i="86"/>
  <c r="T22" i="86"/>
  <c r="T23" i="86"/>
  <c r="T24" i="86"/>
  <c r="T25" i="86"/>
  <c r="T26" i="86"/>
  <c r="T27" i="86"/>
  <c r="T28" i="86"/>
  <c r="T29" i="86"/>
  <c r="T30" i="86"/>
  <c r="T31" i="86"/>
  <c r="T32" i="86"/>
  <c r="T33" i="86"/>
  <c r="T34" i="86"/>
  <c r="T35" i="86"/>
  <c r="T36" i="86"/>
  <c r="T5" i="86"/>
  <c r="M6" i="86"/>
  <c r="M7" i="86"/>
  <c r="M8" i="86"/>
  <c r="M9" i="86"/>
  <c r="M10" i="86"/>
  <c r="M11" i="86"/>
  <c r="M12" i="86"/>
  <c r="M13" i="86"/>
  <c r="M14" i="86"/>
  <c r="M15" i="86"/>
  <c r="M16" i="86"/>
  <c r="M17" i="86"/>
  <c r="M18" i="86"/>
  <c r="M19" i="86"/>
  <c r="M20" i="86"/>
  <c r="M21" i="86"/>
  <c r="M22" i="86"/>
  <c r="M23" i="86"/>
  <c r="M24" i="86"/>
  <c r="M25" i="86"/>
  <c r="M26" i="86"/>
  <c r="M27" i="86"/>
  <c r="M28" i="86"/>
  <c r="M29" i="86"/>
  <c r="M30" i="86"/>
  <c r="M31" i="86"/>
  <c r="M32" i="86"/>
  <c r="M33" i="86"/>
  <c r="M34" i="86"/>
  <c r="M35" i="86"/>
  <c r="M36" i="86"/>
  <c r="M5" i="86"/>
  <c r="F15" i="86"/>
  <c r="F16" i="86"/>
  <c r="F17" i="86"/>
  <c r="F18" i="86"/>
  <c r="F19" i="86"/>
  <c r="F20" i="86"/>
  <c r="F21" i="86"/>
  <c r="F22" i="86"/>
  <c r="F23" i="86"/>
  <c r="F24" i="86"/>
  <c r="F25" i="86"/>
  <c r="F26" i="86"/>
  <c r="F27" i="86"/>
  <c r="F28" i="86"/>
  <c r="F29" i="86"/>
  <c r="F30" i="86"/>
  <c r="F31" i="86"/>
  <c r="F32" i="86"/>
  <c r="F33" i="86"/>
  <c r="F34" i="86"/>
  <c r="F35" i="86"/>
  <c r="F36" i="86"/>
  <c r="F14" i="86"/>
  <c r="F13" i="86"/>
  <c r="F12" i="86"/>
  <c r="F11" i="86"/>
  <c r="F10" i="86"/>
  <c r="F9" i="86"/>
  <c r="F8" i="86"/>
  <c r="F7" i="86"/>
  <c r="F6" i="86"/>
  <c r="F5" i="86"/>
  <c r="H15" i="79"/>
  <c r="H14" i="79"/>
  <c r="H13" i="79"/>
  <c r="H12" i="79"/>
  <c r="H11" i="79"/>
  <c r="H10" i="79"/>
  <c r="H9" i="79"/>
  <c r="H8" i="79"/>
  <c r="H7" i="79"/>
  <c r="C4" i="84" l="1"/>
  <c r="D1" i="86"/>
  <c r="J23" i="79" l="1"/>
  <c r="J21" i="79"/>
  <c r="J20" i="79"/>
  <c r="B25" i="79"/>
  <c r="J18" i="79"/>
  <c r="J8" i="79"/>
  <c r="R1" i="86" l="1"/>
  <c r="K1" i="86" l="1"/>
  <c r="J25" i="79"/>
  <c r="J24" i="79"/>
  <c r="J22" i="79"/>
  <c r="J19" i="79"/>
  <c r="J17" i="79"/>
  <c r="H5" i="79" l="1"/>
  <c r="J5" i="79" s="1"/>
  <c r="J13" i="79"/>
  <c r="J11" i="79"/>
  <c r="J15" i="79"/>
  <c r="J14" i="79"/>
  <c r="J12" i="79"/>
  <c r="J10" i="79"/>
  <c r="J9" i="79"/>
  <c r="B15" i="79"/>
  <c r="J7" i="79" l="1"/>
  <c r="D37" i="68"/>
  <c r="E35" i="68" s="1"/>
  <c r="F36" i="68"/>
  <c r="G36" i="68" s="1"/>
  <c r="F35" i="68"/>
  <c r="G35" i="68" s="1"/>
  <c r="F34" i="68"/>
  <c r="G34" i="68" s="1"/>
  <c r="E34" i="68"/>
  <c r="F33" i="68"/>
  <c r="F32" i="68"/>
  <c r="G32" i="68" s="1"/>
  <c r="E32" i="68"/>
  <c r="F31" i="68"/>
  <c r="G31" i="68" s="1"/>
  <c r="N7" i="68" s="1"/>
  <c r="F30" i="68"/>
  <c r="G30" i="68" s="1"/>
  <c r="F29" i="68"/>
  <c r="G29" i="68" s="1"/>
  <c r="F28" i="68"/>
  <c r="G28" i="68" s="1"/>
  <c r="F27" i="68"/>
  <c r="G27" i="68" s="1"/>
  <c r="G26" i="68"/>
  <c r="F26" i="68"/>
  <c r="F25" i="68"/>
  <c r="G25" i="68" s="1"/>
  <c r="E25" i="68"/>
  <c r="F24" i="68"/>
  <c r="G24" i="68" s="1"/>
  <c r="F23" i="68"/>
  <c r="G23" i="68" s="1"/>
  <c r="E23" i="68"/>
  <c r="G22" i="68"/>
  <c r="F22" i="68"/>
  <c r="F21" i="68"/>
  <c r="G21" i="68" s="1"/>
  <c r="F20" i="68"/>
  <c r="G20" i="68" s="1"/>
  <c r="F19" i="68"/>
  <c r="G19" i="68" s="1"/>
  <c r="F18" i="68"/>
  <c r="G18" i="68" s="1"/>
  <c r="E18" i="68"/>
  <c r="F17" i="68"/>
  <c r="G17" i="68" s="1"/>
  <c r="F16" i="68"/>
  <c r="G16" i="68" s="1"/>
  <c r="E16" i="68"/>
  <c r="F15" i="68"/>
  <c r="G15" i="68" s="1"/>
  <c r="F14" i="68"/>
  <c r="G14" i="68" s="1"/>
  <c r="N6" i="68" s="1"/>
  <c r="F13" i="68"/>
  <c r="G13" i="68" s="1"/>
  <c r="F12" i="68"/>
  <c r="G12" i="68" s="1"/>
  <c r="F11" i="68"/>
  <c r="G11" i="68" s="1"/>
  <c r="G10" i="68"/>
  <c r="F10" i="68"/>
  <c r="F9" i="68"/>
  <c r="G9" i="68" s="1"/>
  <c r="E9" i="68"/>
  <c r="F8" i="68"/>
  <c r="G8" i="68" s="1"/>
  <c r="F7" i="68"/>
  <c r="G7" i="68" s="1"/>
  <c r="F6" i="68"/>
  <c r="G6" i="68" s="1"/>
  <c r="E6" i="68"/>
  <c r="F5" i="68"/>
  <c r="F4" i="68"/>
  <c r="G4" i="68" s="1"/>
  <c r="N4" i="68" s="1"/>
  <c r="G3" i="68"/>
  <c r="N3" i="68" s="1"/>
  <c r="F3" i="68"/>
  <c r="M3" i="68" s="1"/>
  <c r="AA23" i="65"/>
  <c r="L18" i="65" s="1"/>
  <c r="M18" i="65" s="1"/>
  <c r="Z22" i="65"/>
  <c r="L35" i="65" s="1"/>
  <c r="M35" i="65" s="1"/>
  <c r="Y22" i="65"/>
  <c r="L8" i="65" s="1"/>
  <c r="M8" i="65" s="1"/>
  <c r="Y21" i="65"/>
  <c r="L29" i="65" s="1"/>
  <c r="M29" i="65" s="1"/>
  <c r="L21" i="65"/>
  <c r="M21" i="65" s="1"/>
  <c r="L20" i="65"/>
  <c r="M20" i="65" s="1"/>
  <c r="Z17" i="65"/>
  <c r="Z23" i="65" s="1"/>
  <c r="Y17" i="65"/>
  <c r="Y23" i="65" s="1"/>
  <c r="AA16" i="65"/>
  <c r="AA22" i="65" s="1"/>
  <c r="Y16" i="65"/>
  <c r="L16" i="65"/>
  <c r="M16" i="65" s="1"/>
  <c r="AA15" i="65"/>
  <c r="AA21" i="65" s="1"/>
  <c r="Z15" i="65"/>
  <c r="Z21" i="65" s="1"/>
  <c r="L12" i="65"/>
  <c r="M12" i="65" s="1"/>
  <c r="O12" i="65" s="1"/>
  <c r="L10" i="65"/>
  <c r="M10" i="65" s="1"/>
  <c r="O10" i="65" s="1"/>
  <c r="L9" i="65"/>
  <c r="M9" i="65" s="1"/>
  <c r="O9" i="65" s="1"/>
  <c r="L6" i="65"/>
  <c r="M6" i="65" s="1"/>
  <c r="O6" i="65" s="1"/>
  <c r="L3" i="65"/>
  <c r="M3" i="65" s="1"/>
  <c r="O3" i="65" s="1"/>
  <c r="L2" i="65"/>
  <c r="M2" i="65" s="1"/>
  <c r="K39" i="64"/>
  <c r="H39" i="64"/>
  <c r="K38" i="64"/>
  <c r="H38" i="64"/>
  <c r="K37" i="64"/>
  <c r="H37" i="64"/>
  <c r="K36" i="64"/>
  <c r="H36" i="64"/>
  <c r="K35" i="64"/>
  <c r="H35" i="64"/>
  <c r="K34" i="64"/>
  <c r="H34" i="64"/>
  <c r="K33" i="64"/>
  <c r="H33" i="64"/>
  <c r="K32" i="64"/>
  <c r="H32" i="64"/>
  <c r="K31" i="64"/>
  <c r="H31" i="64"/>
  <c r="K30" i="64"/>
  <c r="H30" i="64"/>
  <c r="K29" i="64"/>
  <c r="H29" i="64"/>
  <c r="K28" i="64"/>
  <c r="H28" i="64"/>
  <c r="K27" i="64"/>
  <c r="H27" i="64"/>
  <c r="K26" i="64"/>
  <c r="H26" i="64"/>
  <c r="K25" i="64"/>
  <c r="H25" i="64"/>
  <c r="K24" i="64"/>
  <c r="H24" i="64"/>
  <c r="K23" i="64"/>
  <c r="H23" i="64"/>
  <c r="K22" i="64"/>
  <c r="H22" i="64"/>
  <c r="K21" i="64"/>
  <c r="H21" i="64"/>
  <c r="K20" i="64"/>
  <c r="H20" i="64"/>
  <c r="K19" i="64"/>
  <c r="H19" i="64"/>
  <c r="K18" i="64"/>
  <c r="H18" i="64"/>
  <c r="K17" i="64"/>
  <c r="H17" i="64"/>
  <c r="K16" i="64"/>
  <c r="H16" i="64"/>
  <c r="K15" i="64"/>
  <c r="H15" i="64"/>
  <c r="K14" i="64"/>
  <c r="H14" i="64"/>
  <c r="K13" i="64"/>
  <c r="H13" i="64"/>
  <c r="K12" i="64"/>
  <c r="H12" i="64"/>
  <c r="K11" i="64"/>
  <c r="H11" i="64"/>
  <c r="K10" i="64"/>
  <c r="H10" i="64"/>
  <c r="K9" i="64"/>
  <c r="H9" i="64"/>
  <c r="K8" i="64"/>
  <c r="G41" i="64"/>
  <c r="H8" i="64"/>
  <c r="K7" i="64"/>
  <c r="H7" i="64"/>
  <c r="K6" i="64"/>
  <c r="F41" i="64"/>
  <c r="H6" i="64"/>
  <c r="F8" i="62"/>
  <c r="Q8" i="62" s="1"/>
  <c r="F14" i="62"/>
  <c r="Q14" i="62" s="1"/>
  <c r="F20" i="62"/>
  <c r="Q20" i="62" s="1"/>
  <c r="F34" i="62"/>
  <c r="Q34" i="62" s="1"/>
  <c r="F35" i="62"/>
  <c r="Q35" i="62" s="1"/>
  <c r="F38" i="62"/>
  <c r="Q38" i="62" s="1"/>
  <c r="F39" i="62"/>
  <c r="Q39" i="62" s="1"/>
  <c r="E6" i="62"/>
  <c r="F6" i="62"/>
  <c r="Q6" i="62" s="1"/>
  <c r="E7" i="62"/>
  <c r="P7" i="62" s="1"/>
  <c r="F7" i="62"/>
  <c r="Q7" i="62" s="1"/>
  <c r="E8" i="62"/>
  <c r="E9" i="62"/>
  <c r="F9" i="62"/>
  <c r="Q9" i="62" s="1"/>
  <c r="E10" i="62"/>
  <c r="P10" i="62" s="1"/>
  <c r="F10" i="62"/>
  <c r="Q10" i="62" s="1"/>
  <c r="E11" i="62"/>
  <c r="H11" i="62" s="1"/>
  <c r="I11" i="62" s="1"/>
  <c r="F11" i="62"/>
  <c r="Q11" i="62" s="1"/>
  <c r="E12" i="62"/>
  <c r="F12" i="62"/>
  <c r="Q12" i="62" s="1"/>
  <c r="E13" i="62"/>
  <c r="P13" i="62" s="1"/>
  <c r="F13" i="62"/>
  <c r="Q13" i="62" s="1"/>
  <c r="E14" i="62"/>
  <c r="E15" i="62"/>
  <c r="F15" i="62"/>
  <c r="Q15" i="62" s="1"/>
  <c r="E16" i="62"/>
  <c r="P16" i="62" s="1"/>
  <c r="F16" i="62"/>
  <c r="Q16" i="62" s="1"/>
  <c r="E17" i="62"/>
  <c r="H17" i="62" s="1"/>
  <c r="I17" i="62" s="1"/>
  <c r="F17" i="62"/>
  <c r="Q17" i="62" s="1"/>
  <c r="E18" i="62"/>
  <c r="F18" i="62"/>
  <c r="Q18" i="62" s="1"/>
  <c r="E19" i="62"/>
  <c r="P19" i="62" s="1"/>
  <c r="F19" i="62"/>
  <c r="Q19" i="62" s="1"/>
  <c r="E20" i="62"/>
  <c r="E21" i="62"/>
  <c r="F21" i="62"/>
  <c r="Q21" i="62" s="1"/>
  <c r="E22" i="62"/>
  <c r="P22" i="62" s="1"/>
  <c r="F22" i="62"/>
  <c r="Q22" i="62" s="1"/>
  <c r="E23" i="62"/>
  <c r="H23" i="62" s="1"/>
  <c r="I23" i="62" s="1"/>
  <c r="F23" i="62"/>
  <c r="Q23" i="62" s="1"/>
  <c r="E24" i="62"/>
  <c r="F24" i="62"/>
  <c r="Q24" i="62" s="1"/>
  <c r="E25" i="62"/>
  <c r="F25" i="62"/>
  <c r="Q25" i="62" s="1"/>
  <c r="E26" i="62"/>
  <c r="P26" i="62" s="1"/>
  <c r="F26" i="62"/>
  <c r="Q26" i="62" s="1"/>
  <c r="E27" i="62"/>
  <c r="H27" i="62" s="1"/>
  <c r="I27" i="62" s="1"/>
  <c r="F27" i="62"/>
  <c r="Q27" i="62" s="1"/>
  <c r="E28" i="62"/>
  <c r="F28" i="62"/>
  <c r="Q28" i="62" s="1"/>
  <c r="E29" i="62"/>
  <c r="F29" i="62"/>
  <c r="Q29" i="62" s="1"/>
  <c r="E30" i="62"/>
  <c r="P30" i="62" s="1"/>
  <c r="F30" i="62"/>
  <c r="Q30" i="62" s="1"/>
  <c r="E31" i="62"/>
  <c r="H31" i="62" s="1"/>
  <c r="I31" i="62" s="1"/>
  <c r="F31" i="62"/>
  <c r="Q31" i="62" s="1"/>
  <c r="E32" i="62"/>
  <c r="F32" i="62"/>
  <c r="Q32" i="62" s="1"/>
  <c r="E33" i="62"/>
  <c r="P33" i="62" s="1"/>
  <c r="F33" i="62"/>
  <c r="Q33" i="62" s="1"/>
  <c r="E34" i="62"/>
  <c r="E35" i="62"/>
  <c r="E36" i="62"/>
  <c r="P36" i="62" s="1"/>
  <c r="S36" i="62" s="1"/>
  <c r="F36" i="62"/>
  <c r="Q36" i="62" s="1"/>
  <c r="E37" i="62"/>
  <c r="P37" i="62" s="1"/>
  <c r="F37" i="62"/>
  <c r="Q37" i="62" s="1"/>
  <c r="E38" i="62"/>
  <c r="E39" i="62"/>
  <c r="K41" i="62"/>
  <c r="L41" i="62"/>
  <c r="C6" i="84" l="1"/>
  <c r="C5" i="84"/>
  <c r="D6" i="84"/>
  <c r="H37" i="62"/>
  <c r="I37" i="62" s="1"/>
  <c r="H7" i="62"/>
  <c r="I7" i="62" s="1"/>
  <c r="H33" i="62"/>
  <c r="I33" i="62" s="1"/>
  <c r="H19" i="62"/>
  <c r="I19" i="62" s="1"/>
  <c r="H13" i="62"/>
  <c r="I13" i="62" s="1"/>
  <c r="S37" i="62"/>
  <c r="T37" i="62" s="1"/>
  <c r="W37" i="62" s="1"/>
  <c r="L63" i="62" s="1"/>
  <c r="P31" i="62"/>
  <c r="S31" i="62" s="1"/>
  <c r="T31" i="62" s="1"/>
  <c r="W31" i="62" s="1"/>
  <c r="L57" i="62" s="1"/>
  <c r="P27" i="62"/>
  <c r="S27" i="62" s="1"/>
  <c r="T27" i="62" s="1"/>
  <c r="W27" i="62" s="1"/>
  <c r="L53" i="62" s="1"/>
  <c r="P23" i="62"/>
  <c r="S23" i="62" s="1"/>
  <c r="P17" i="62"/>
  <c r="S17" i="62" s="1"/>
  <c r="T17" i="62" s="1"/>
  <c r="W17" i="62" s="1"/>
  <c r="G60" i="62" s="1"/>
  <c r="P11" i="62"/>
  <c r="S11" i="62" s="1"/>
  <c r="T11" i="62" s="1"/>
  <c r="W11" i="62" s="1"/>
  <c r="G54" i="62" s="1"/>
  <c r="H29" i="62"/>
  <c r="I29" i="62" s="1"/>
  <c r="H25" i="62"/>
  <c r="I25" i="62" s="1"/>
  <c r="H21" i="62"/>
  <c r="I21" i="62" s="1"/>
  <c r="H15" i="62"/>
  <c r="I15" i="62" s="1"/>
  <c r="H9" i="62"/>
  <c r="I9" i="62" s="1"/>
  <c r="O3" i="68"/>
  <c r="M4" i="68"/>
  <c r="O4" i="68" s="1"/>
  <c r="E11" i="68"/>
  <c r="E13" i="68"/>
  <c r="E20" i="68"/>
  <c r="E22" i="68"/>
  <c r="E27" i="68"/>
  <c r="E29" i="68"/>
  <c r="K43" i="62"/>
  <c r="K41" i="64"/>
  <c r="L23" i="65"/>
  <c r="M23" i="65" s="1"/>
  <c r="O23" i="65" s="1"/>
  <c r="E3" i="68"/>
  <c r="E5" i="68"/>
  <c r="E8" i="68"/>
  <c r="E10" i="68"/>
  <c r="E15" i="68"/>
  <c r="E17" i="68"/>
  <c r="E24" i="68"/>
  <c r="E26" i="68"/>
  <c r="E31" i="68"/>
  <c r="E33" i="68"/>
  <c r="E36" i="68"/>
  <c r="L17" i="65"/>
  <c r="M17" i="65" s="1"/>
  <c r="O17" i="65" s="1"/>
  <c r="L22" i="65"/>
  <c r="M22" i="65" s="1"/>
  <c r="O22" i="65" s="1"/>
  <c r="E4" i="68"/>
  <c r="K4" i="68" s="1"/>
  <c r="M5" i="68"/>
  <c r="E7" i="68"/>
  <c r="E12" i="68"/>
  <c r="E14" i="68"/>
  <c r="K6" i="68" s="1"/>
  <c r="E19" i="68"/>
  <c r="E21" i="68"/>
  <c r="E28" i="68"/>
  <c r="E30" i="68"/>
  <c r="O7" i="68"/>
  <c r="M7" i="68"/>
  <c r="N5" i="68"/>
  <c r="O5" i="68" s="1"/>
  <c r="G5" i="68"/>
  <c r="G33" i="68"/>
  <c r="M6" i="68"/>
  <c r="O6" i="68" s="1"/>
  <c r="N16" i="65"/>
  <c r="O16" i="65"/>
  <c r="N20" i="65"/>
  <c r="O20" i="65"/>
  <c r="O8" i="65"/>
  <c r="N8" i="65"/>
  <c r="N21" i="65"/>
  <c r="O21" i="65"/>
  <c r="N35" i="65"/>
  <c r="O35" i="65"/>
  <c r="L15" i="65"/>
  <c r="M15" i="65" s="1"/>
  <c r="L14" i="65"/>
  <c r="M14" i="65" s="1"/>
  <c r="L13" i="65"/>
  <c r="M13" i="65" s="1"/>
  <c r="L11" i="65"/>
  <c r="M11" i="65" s="1"/>
  <c r="L34" i="65"/>
  <c r="M34" i="65" s="1"/>
  <c r="L30" i="65"/>
  <c r="M30" i="65" s="1"/>
  <c r="L27" i="65"/>
  <c r="M27" i="65" s="1"/>
  <c r="N29" i="65"/>
  <c r="O29" i="65"/>
  <c r="N18" i="65"/>
  <c r="O18" i="65"/>
  <c r="N2" i="65"/>
  <c r="N3" i="65"/>
  <c r="N6" i="65"/>
  <c r="N9" i="65"/>
  <c r="N10" i="65"/>
  <c r="N12" i="65"/>
  <c r="N17" i="65"/>
  <c r="L19" i="65"/>
  <c r="M19" i="65" s="1"/>
  <c r="N23" i="65"/>
  <c r="O2" i="65"/>
  <c r="L24" i="65"/>
  <c r="M24" i="65" s="1"/>
  <c r="L25" i="65"/>
  <c r="M25" i="65" s="1"/>
  <c r="L26" i="65"/>
  <c r="M26" i="65" s="1"/>
  <c r="L28" i="65"/>
  <c r="M28" i="65" s="1"/>
  <c r="L31" i="65"/>
  <c r="M31" i="65" s="1"/>
  <c r="L32" i="65"/>
  <c r="M32" i="65" s="1"/>
  <c r="L33" i="65"/>
  <c r="M33" i="65" s="1"/>
  <c r="L4" i="65"/>
  <c r="M4" i="65" s="1"/>
  <c r="L5" i="65"/>
  <c r="M5" i="65" s="1"/>
  <c r="L7" i="65"/>
  <c r="M7" i="65" s="1"/>
  <c r="H41" i="64"/>
  <c r="E41" i="64"/>
  <c r="E43" i="64" s="1"/>
  <c r="H35" i="62"/>
  <c r="I35" i="62" s="1"/>
  <c r="P35" i="62"/>
  <c r="S35" i="62" s="1"/>
  <c r="T35" i="62" s="1"/>
  <c r="W35" i="62" s="1"/>
  <c r="L61" i="62" s="1"/>
  <c r="S19" i="62"/>
  <c r="T19" i="62" s="1"/>
  <c r="W19" i="62" s="1"/>
  <c r="G62" i="62" s="1"/>
  <c r="S7" i="62"/>
  <c r="Q41" i="62"/>
  <c r="H34" i="62"/>
  <c r="I34" i="62" s="1"/>
  <c r="P34" i="62"/>
  <c r="S34" i="62" s="1"/>
  <c r="V34" i="62" s="1"/>
  <c r="K60" i="62" s="1"/>
  <c r="H39" i="62"/>
  <c r="I39" i="62" s="1"/>
  <c r="P39" i="62"/>
  <c r="S39" i="62" s="1"/>
  <c r="T39" i="62" s="1"/>
  <c r="W39" i="62" s="1"/>
  <c r="L65" i="62" s="1"/>
  <c r="H38" i="62"/>
  <c r="I38" i="62" s="1"/>
  <c r="P38" i="62"/>
  <c r="S38" i="62" s="1"/>
  <c r="T38" i="62" s="1"/>
  <c r="W38" i="62" s="1"/>
  <c r="L64" i="62" s="1"/>
  <c r="S33" i="62"/>
  <c r="T33" i="62" s="1"/>
  <c r="W33" i="62" s="1"/>
  <c r="L59" i="62" s="1"/>
  <c r="S13" i="62"/>
  <c r="T13" i="62" s="1"/>
  <c r="W13" i="62" s="1"/>
  <c r="G56" i="62" s="1"/>
  <c r="H8" i="62"/>
  <c r="I8" i="62" s="1"/>
  <c r="H32" i="62"/>
  <c r="I32" i="62" s="1"/>
  <c r="S30" i="62"/>
  <c r="V30" i="62" s="1"/>
  <c r="K56" i="62" s="1"/>
  <c r="S22" i="62"/>
  <c r="V22" i="62" s="1"/>
  <c r="F65" i="62" s="1"/>
  <c r="H12" i="62"/>
  <c r="I12" i="62" s="1"/>
  <c r="H20" i="62"/>
  <c r="I20" i="62" s="1"/>
  <c r="H14" i="62"/>
  <c r="I14" i="62" s="1"/>
  <c r="F41" i="62"/>
  <c r="H28" i="62"/>
  <c r="I28" i="62" s="1"/>
  <c r="S26" i="62"/>
  <c r="V26" i="62" s="1"/>
  <c r="K52" i="62" s="1"/>
  <c r="H24" i="62"/>
  <c r="I24" i="62" s="1"/>
  <c r="H18" i="62"/>
  <c r="I18" i="62" s="1"/>
  <c r="S16" i="62"/>
  <c r="V16" i="62" s="1"/>
  <c r="F59" i="62" s="1"/>
  <c r="S10" i="62"/>
  <c r="T10" i="62" s="1"/>
  <c r="W10" i="62" s="1"/>
  <c r="G53" i="62" s="1"/>
  <c r="H6" i="62"/>
  <c r="E41" i="62"/>
  <c r="E43" i="62" s="1"/>
  <c r="H36" i="62"/>
  <c r="I36" i="62" s="1"/>
  <c r="P29" i="62"/>
  <c r="S29" i="62" s="1"/>
  <c r="T29" i="62" s="1"/>
  <c r="W29" i="62" s="1"/>
  <c r="L55" i="62" s="1"/>
  <c r="P25" i="62"/>
  <c r="S25" i="62" s="1"/>
  <c r="T25" i="62" s="1"/>
  <c r="W25" i="62" s="1"/>
  <c r="L51" i="62" s="1"/>
  <c r="P21" i="62"/>
  <c r="S21" i="62" s="1"/>
  <c r="T21" i="62" s="1"/>
  <c r="W21" i="62" s="1"/>
  <c r="G64" i="62" s="1"/>
  <c r="P15" i="62"/>
  <c r="S15" i="62" s="1"/>
  <c r="T15" i="62" s="1"/>
  <c r="W15" i="62" s="1"/>
  <c r="G58" i="62" s="1"/>
  <c r="P9" i="62"/>
  <c r="S9" i="62" s="1"/>
  <c r="T9" i="62" s="1"/>
  <c r="W9" i="62" s="1"/>
  <c r="G52" i="62" s="1"/>
  <c r="H30" i="62"/>
  <c r="I30" i="62" s="1"/>
  <c r="P28" i="62"/>
  <c r="S28" i="62" s="1"/>
  <c r="V28" i="62" s="1"/>
  <c r="K54" i="62" s="1"/>
  <c r="H26" i="62"/>
  <c r="I26" i="62" s="1"/>
  <c r="P24" i="62"/>
  <c r="S24" i="62" s="1"/>
  <c r="V24" i="62" s="1"/>
  <c r="K50" i="62" s="1"/>
  <c r="H22" i="62"/>
  <c r="I22" i="62" s="1"/>
  <c r="H16" i="62"/>
  <c r="I16" i="62" s="1"/>
  <c r="H10" i="62"/>
  <c r="I10" i="62" s="1"/>
  <c r="V38" i="62"/>
  <c r="K64" i="62" s="1"/>
  <c r="V36" i="62"/>
  <c r="K62" i="62" s="1"/>
  <c r="T36" i="62"/>
  <c r="W36" i="62" s="1"/>
  <c r="L62" i="62" s="1"/>
  <c r="P20" i="62"/>
  <c r="S20" i="62" s="1"/>
  <c r="P18" i="62"/>
  <c r="S18" i="62" s="1"/>
  <c r="P14" i="62"/>
  <c r="S14" i="62" s="1"/>
  <c r="P8" i="62"/>
  <c r="S8" i="62" s="1"/>
  <c r="P32" i="62"/>
  <c r="S32" i="62" s="1"/>
  <c r="P12" i="62"/>
  <c r="S12" i="62" s="1"/>
  <c r="P6" i="62"/>
  <c r="D5" i="84" l="1"/>
  <c r="E5" i="84" s="1"/>
  <c r="E4" i="84"/>
  <c r="E6" i="84"/>
  <c r="V35" i="62"/>
  <c r="K61" i="62" s="1"/>
  <c r="V17" i="62"/>
  <c r="F60" i="62" s="1"/>
  <c r="V37" i="62"/>
  <c r="K63" i="62" s="1"/>
  <c r="V15" i="62"/>
  <c r="F58" i="62" s="1"/>
  <c r="V11" i="62"/>
  <c r="F54" i="62" s="1"/>
  <c r="V21" i="62"/>
  <c r="F64" i="62" s="1"/>
  <c r="V39" i="62"/>
  <c r="K65" i="62" s="1"/>
  <c r="T22" i="62"/>
  <c r="W22" i="62" s="1"/>
  <c r="G65" i="62" s="1"/>
  <c r="T28" i="62"/>
  <c r="W28" i="62" s="1"/>
  <c r="L54" i="62" s="1"/>
  <c r="V13" i="62"/>
  <c r="F56" i="62" s="1"/>
  <c r="V31" i="62"/>
  <c r="K57" i="62" s="1"/>
  <c r="V9" i="62"/>
  <c r="F52" i="62" s="1"/>
  <c r="T16" i="62"/>
  <c r="W16" i="62" s="1"/>
  <c r="G59" i="62" s="1"/>
  <c r="T26" i="62"/>
  <c r="W26" i="62" s="1"/>
  <c r="L52" i="62" s="1"/>
  <c r="H41" i="62"/>
  <c r="H43" i="62" s="1"/>
  <c r="I6" i="62"/>
  <c r="I41" i="62" s="1"/>
  <c r="T7" i="62"/>
  <c r="W7" i="62" s="1"/>
  <c r="G50" i="62" s="1"/>
  <c r="V7" i="62"/>
  <c r="F50" i="62" s="1"/>
  <c r="T23" i="62"/>
  <c r="W23" i="62" s="1"/>
  <c r="L49" i="62" s="1"/>
  <c r="V23" i="62"/>
  <c r="K49" i="62" s="1"/>
  <c r="T24" i="62"/>
  <c r="W24" i="62" s="1"/>
  <c r="L50" i="62" s="1"/>
  <c r="N22" i="65"/>
  <c r="K5" i="68"/>
  <c r="K7" i="68"/>
  <c r="K3" i="68"/>
  <c r="V27" i="62"/>
  <c r="K53" i="62" s="1"/>
  <c r="N31" i="65"/>
  <c r="O31" i="65"/>
  <c r="O4" i="65"/>
  <c r="N4" i="65"/>
  <c r="O28" i="65"/>
  <c r="N28" i="65"/>
  <c r="O11" i="65"/>
  <c r="N11" i="65"/>
  <c r="L37" i="65"/>
  <c r="L39" i="65" s="1"/>
  <c r="L40" i="65" s="1"/>
  <c r="O5" i="65"/>
  <c r="N5" i="65"/>
  <c r="O24" i="65"/>
  <c r="N24" i="65"/>
  <c r="N34" i="65"/>
  <c r="O34" i="65"/>
  <c r="O15" i="65"/>
  <c r="N15" i="65"/>
  <c r="N33" i="65"/>
  <c r="O33" i="65"/>
  <c r="O26" i="65"/>
  <c r="N26" i="65"/>
  <c r="N27" i="65"/>
  <c r="O27" i="65"/>
  <c r="O13" i="65"/>
  <c r="N13" i="65"/>
  <c r="O7" i="65"/>
  <c r="N7" i="65"/>
  <c r="O32" i="65"/>
  <c r="N32" i="65"/>
  <c r="N25" i="65"/>
  <c r="O25" i="65"/>
  <c r="N19" i="65"/>
  <c r="O19" i="65"/>
  <c r="M37" i="65"/>
  <c r="O30" i="65"/>
  <c r="N30" i="65"/>
  <c r="O14" i="65"/>
  <c r="N14" i="65"/>
  <c r="V33" i="62"/>
  <c r="K59" i="62" s="1"/>
  <c r="V25" i="62"/>
  <c r="K51" i="62" s="1"/>
  <c r="V19" i="62"/>
  <c r="F62" i="62" s="1"/>
  <c r="V10" i="62"/>
  <c r="F53" i="62" s="1"/>
  <c r="T30" i="62"/>
  <c r="W30" i="62" s="1"/>
  <c r="L56" i="62" s="1"/>
  <c r="T34" i="62"/>
  <c r="W34" i="62" s="1"/>
  <c r="L60" i="62" s="1"/>
  <c r="V29" i="62"/>
  <c r="K55" i="62" s="1"/>
  <c r="V12" i="62"/>
  <c r="F55" i="62" s="1"/>
  <c r="T12" i="62"/>
  <c r="W12" i="62" s="1"/>
  <c r="G55" i="62" s="1"/>
  <c r="V18" i="62"/>
  <c r="F61" i="62" s="1"/>
  <c r="T18" i="62"/>
  <c r="W18" i="62" s="1"/>
  <c r="G61" i="62" s="1"/>
  <c r="V32" i="62"/>
  <c r="K58" i="62" s="1"/>
  <c r="T32" i="62"/>
  <c r="W32" i="62" s="1"/>
  <c r="L58" i="62" s="1"/>
  <c r="V20" i="62"/>
  <c r="F63" i="62" s="1"/>
  <c r="T20" i="62"/>
  <c r="W20" i="62" s="1"/>
  <c r="G63" i="62" s="1"/>
  <c r="T8" i="62"/>
  <c r="W8" i="62" s="1"/>
  <c r="G51" i="62" s="1"/>
  <c r="V8" i="62"/>
  <c r="F51" i="62" s="1"/>
  <c r="S6" i="62"/>
  <c r="P41" i="62"/>
  <c r="P43" i="62" s="1"/>
  <c r="T14" i="62"/>
  <c r="W14" i="62" s="1"/>
  <c r="G57" i="62" s="1"/>
  <c r="V14" i="62"/>
  <c r="F57" i="62" s="1"/>
  <c r="E8" i="84" l="1"/>
  <c r="N37" i="65"/>
  <c r="O37" i="65"/>
  <c r="V6" i="62"/>
  <c r="S41" i="62"/>
  <c r="T6" i="62"/>
  <c r="V41" i="62" l="1"/>
  <c r="F49" i="62"/>
  <c r="W6" i="62"/>
  <c r="T41" i="62"/>
  <c r="S43" i="62" s="1"/>
  <c r="W41" i="62" l="1"/>
  <c r="V43" i="62" s="1"/>
  <c r="G49" i="62"/>
  <c r="E12" i="61" l="1"/>
  <c r="D12" i="61"/>
  <c r="E11" i="61"/>
  <c r="D11" i="61"/>
  <c r="F12" i="61" l="1"/>
  <c r="F11" i="61"/>
</calcChain>
</file>

<file path=xl/sharedStrings.xml><?xml version="1.0" encoding="utf-8"?>
<sst xmlns="http://schemas.openxmlformats.org/spreadsheetml/2006/main" count="792" uniqueCount="263">
  <si>
    <t>Regione</t>
  </si>
  <si>
    <t>Provincia</t>
  </si>
  <si>
    <t>Ancona</t>
  </si>
  <si>
    <t>Puglia</t>
  </si>
  <si>
    <t>Bari</t>
  </si>
  <si>
    <t>Foggia</t>
  </si>
  <si>
    <t>Sardegna</t>
  </si>
  <si>
    <t>Cagliari</t>
  </si>
  <si>
    <t>Sassari</t>
  </si>
  <si>
    <t>Sicilia</t>
  </si>
  <si>
    <t>Caltanissetta</t>
  </si>
  <si>
    <t>Campobasso</t>
  </si>
  <si>
    <t>Calabria</t>
  </si>
  <si>
    <t>Catanzaro</t>
  </si>
  <si>
    <t>Cosenza</t>
  </si>
  <si>
    <t>Firenze</t>
  </si>
  <si>
    <t>Liguria</t>
  </si>
  <si>
    <t>Genova</t>
  </si>
  <si>
    <t>Abruzzo</t>
  </si>
  <si>
    <t>L'Aquila</t>
  </si>
  <si>
    <t>Messina</t>
  </si>
  <si>
    <t>Lombardia</t>
  </si>
  <si>
    <t>Varese</t>
  </si>
  <si>
    <t>Milano</t>
  </si>
  <si>
    <t>Campania</t>
  </si>
  <si>
    <t>Avellino</t>
  </si>
  <si>
    <t>Napoli</t>
  </si>
  <si>
    <t>Benevento</t>
  </si>
  <si>
    <t>Caserta</t>
  </si>
  <si>
    <t>Umbria</t>
  </si>
  <si>
    <t>Perugia</t>
  </si>
  <si>
    <t>Basilicata</t>
  </si>
  <si>
    <t>Potenza</t>
  </si>
  <si>
    <t>Lazio</t>
  </si>
  <si>
    <t>Roma</t>
  </si>
  <si>
    <t>Frosinone</t>
  </si>
  <si>
    <t>Latina</t>
  </si>
  <si>
    <t>Piemonte</t>
  </si>
  <si>
    <t>Torino</t>
  </si>
  <si>
    <t>Veneto</t>
  </si>
  <si>
    <t>Venezia</t>
  </si>
  <si>
    <t>Brescia</t>
  </si>
  <si>
    <t>Catania</t>
  </si>
  <si>
    <t>Lecce</t>
  </si>
  <si>
    <t>Reggio Calabria</t>
  </si>
  <si>
    <t>Salerno</t>
  </si>
  <si>
    <t>Molise</t>
  </si>
  <si>
    <t>Lotto</t>
  </si>
  <si>
    <t>Taranto</t>
  </si>
  <si>
    <t>Descrizione lotto</t>
  </si>
  <si>
    <t>Provincia di Torino</t>
  </si>
  <si>
    <t>Provincia di Milano</t>
  </si>
  <si>
    <t>Provincia di Varese</t>
  </si>
  <si>
    <t>Provincia di Brescia</t>
  </si>
  <si>
    <t>Provincia di Venezia</t>
  </si>
  <si>
    <t>Provincia di Perugia</t>
  </si>
  <si>
    <t>Provincia di Roma</t>
  </si>
  <si>
    <t>Provincia di Frosinone</t>
  </si>
  <si>
    <t>Provincia di Latina</t>
  </si>
  <si>
    <t>Provincia di L'Aquila</t>
  </si>
  <si>
    <t>Provincia di Campobasso</t>
  </si>
  <si>
    <t>Provincia di Caserta</t>
  </si>
  <si>
    <t>Provincia di Napoli</t>
  </si>
  <si>
    <t>Provincia di Avellino</t>
  </si>
  <si>
    <t>Provincia di Benevento</t>
  </si>
  <si>
    <t>Provincia di Salerno</t>
  </si>
  <si>
    <t>Provincia di Bari</t>
  </si>
  <si>
    <t>Provincia di Lecce</t>
  </si>
  <si>
    <t>Provincia di Taranto</t>
  </si>
  <si>
    <t>Provincia di Potenza</t>
  </si>
  <si>
    <t>Provincia di Cosenza</t>
  </si>
  <si>
    <t>Provincia di Catanzaro</t>
  </si>
  <si>
    <t>Provincia di Reggio Calabria</t>
  </si>
  <si>
    <t>Provincia di Sassari</t>
  </si>
  <si>
    <t>Provincia di Messina</t>
  </si>
  <si>
    <t>Provincia di Caltanissetta</t>
  </si>
  <si>
    <t>Provincia di Catania</t>
  </si>
  <si>
    <t>Brindisi</t>
  </si>
  <si>
    <t>Vigilanza ispettiva</t>
  </si>
  <si>
    <t>Provincia di Padova</t>
  </si>
  <si>
    <t>Provincia di Genova</t>
  </si>
  <si>
    <t>Provincia di Firenze</t>
  </si>
  <si>
    <t>Provincia di Ancona</t>
  </si>
  <si>
    <t>Provincia di Foggia</t>
  </si>
  <si>
    <t>Provincia di Brindisi</t>
  </si>
  <si>
    <t>Provincia di Cagliari</t>
  </si>
  <si>
    <t>Toscana</t>
  </si>
  <si>
    <t>Marche</t>
  </si>
  <si>
    <t>Padova</t>
  </si>
  <si>
    <t>Totale complessivo</t>
  </si>
  <si>
    <t>Media</t>
  </si>
  <si>
    <t>Alta</t>
  </si>
  <si>
    <t>Bassa</t>
  </si>
  <si>
    <t>Offerte stimate</t>
  </si>
  <si>
    <t>Liv. Attrattività</t>
  </si>
  <si>
    <t>#OE (Prov. singola)</t>
  </si>
  <si>
    <t>#OE (Regione)</t>
  </si>
  <si>
    <t>Valore annuo(k/€)</t>
  </si>
  <si>
    <t>Req. Econ. lotto(k/€)</t>
  </si>
  <si>
    <t>Peso R1 (Vigilanza fissa)</t>
  </si>
  <si>
    <t xml:space="preserve">Fissa </t>
  </si>
  <si>
    <t>Ispettiva</t>
  </si>
  <si>
    <t>Peso R2 (Vi)gilanza ispettiva</t>
  </si>
  <si>
    <t>TOTALE</t>
  </si>
  <si>
    <t>Vigilanza fissa</t>
  </si>
  <si>
    <t>Pesi troncati</t>
  </si>
  <si>
    <t>Pesi</t>
  </si>
  <si>
    <t>Importi triennali</t>
  </si>
  <si>
    <t/>
  </si>
  <si>
    <t>Oneri per la sicurezza</t>
  </si>
  <si>
    <t>Totale</t>
  </si>
  <si>
    <t>Totale valore lotto</t>
  </si>
  <si>
    <t>Cluster</t>
  </si>
  <si>
    <t>Offerenti diversi</t>
  </si>
  <si>
    <t>Stima "GM Accademy"</t>
  </si>
  <si>
    <t>Fascia Valore</t>
  </si>
  <si>
    <t>Fascia numero di licenze</t>
  </si>
  <si>
    <t>Fascia finale</t>
  </si>
  <si>
    <t>Fattore di molt.</t>
  </si>
  <si>
    <t>Offerte diverse stimate</t>
  </si>
  <si>
    <t>Partite IVA stimate</t>
  </si>
  <si>
    <t>TO</t>
  </si>
  <si>
    <t>MI</t>
  </si>
  <si>
    <t>Fascia di Valore</t>
  </si>
  <si>
    <t>VA</t>
  </si>
  <si>
    <t>Minore di 3 Mln€</t>
  </si>
  <si>
    <t>Tra 3 e 10 Mln€</t>
  </si>
  <si>
    <t>Oltre 10 Mln€</t>
  </si>
  <si>
    <t>BS</t>
  </si>
  <si>
    <t>VE</t>
  </si>
  <si>
    <t>PD</t>
  </si>
  <si>
    <t>GE</t>
  </si>
  <si>
    <t>FI</t>
  </si>
  <si>
    <t>Da 1 a 15</t>
  </si>
  <si>
    <t>Da 16 a 60</t>
  </si>
  <si>
    <t>Oltre 60</t>
  </si>
  <si>
    <t>AN</t>
  </si>
  <si>
    <t>PG</t>
  </si>
  <si>
    <t>RM</t>
  </si>
  <si>
    <t>Fascoa finale</t>
  </si>
  <si>
    <t>FR</t>
  </si>
  <si>
    <t>LT</t>
  </si>
  <si>
    <t>AQ</t>
  </si>
  <si>
    <t>Numero di licenze</t>
  </si>
  <si>
    <t>CB</t>
  </si>
  <si>
    <t>CE</t>
  </si>
  <si>
    <t>NA</t>
  </si>
  <si>
    <t>AV</t>
  </si>
  <si>
    <t>BN</t>
  </si>
  <si>
    <t>Numero offerte attese</t>
  </si>
  <si>
    <t>Quota di adesione</t>
  </si>
  <si>
    <t>SA</t>
  </si>
  <si>
    <t>FG</t>
  </si>
  <si>
    <t>BA</t>
  </si>
  <si>
    <t>BR</t>
  </si>
  <si>
    <t>LE</t>
  </si>
  <si>
    <t>TA</t>
  </si>
  <si>
    <t>PZ</t>
  </si>
  <si>
    <t>CS</t>
  </si>
  <si>
    <t>CZ</t>
  </si>
  <si>
    <t>RC</t>
  </si>
  <si>
    <t>SS</t>
  </si>
  <si>
    <t>CA</t>
  </si>
  <si>
    <t>ME</t>
  </si>
  <si>
    <t>CL</t>
  </si>
  <si>
    <t>CT</t>
  </si>
  <si>
    <t>N. Licenze come da prefettura</t>
  </si>
  <si>
    <t>Link</t>
  </si>
  <si>
    <t>http://www.prefettura.it/torino/contenuti/Elenco_istituti_di_vigilanza_privata_autorizzati_da_questa_prefettura-7098247.htm</t>
  </si>
  <si>
    <t>http://www.prefettura.it/padova/contenuti/Elenco_degli_istituti_di_vigilanza_privata_autorizzati-76540.htm</t>
  </si>
  <si>
    <t>http://www.prefettura.it/firenze/download.php?coming=Y29udGVudXRpL0VsZW5jb19pc3RpdHV0aV9kaV92aWdpbGFuemEtMTUzNTc4Lmh0bQ==&amp;f=Spages&amp;file=L0ZJTEVTL0FsbGVnYXRpUGFnLzExODMvRUxFTkNPX0lTVElUVVRJXzZfbm92ZW1icmVfMjAxOF9jb25fcGVjX3NlbnphX3RpdG9sYXJpX2xpY2VuemEuZG9j&amp;id_sito=1183&amp;s=download.php</t>
  </si>
  <si>
    <t>http://www.prefettura.it/FILES/AllegatiPag/1173/Elenco_istituti_di_vigilanza_privata_20-09-2017.pdf</t>
  </si>
  <si>
    <t>http://www.prefettura.it/FILES/AllegatiPag/1199/Elenco_Istituti_di_Vigilanza_-_aggiornato_2_maggio_2019.pdf</t>
  </si>
  <si>
    <t>http://www.prefettura.it/laquila/allegati/Download:Istituti_di_vigilanza_operanti_in_provincia-5829029.htm</t>
  </si>
  <si>
    <t>http://www.prefettura.it/caserta/download.php?coming=Y29udGVudXRpL0VsZW5jb19pc3RpdHV0aV9kaV92aWdpbGFuemFfcHJpdmF0YS02Nzc5NTMwLmh0bQ==&amp;f=Spages&amp;file=L0ZJTEVTL0FsbGVnYXRpUGFnLzExNzEvRWxlbmNvX2lzdGl0dXRpX2RpX3ZpZ2lsYW56YV9hdXRvcml6emF0aV8ucGRm&amp;id_sito=1171&amp;s=download.php</t>
  </si>
  <si>
    <t>http://www.prefettura.it/bari/allegati/Download:Elenco_istituti_di_vigilanza_aggiornato_al_6_07_2016-5718447.htm</t>
  </si>
  <si>
    <t>http://www.prefettura.it/cosenza/contenuti/Elenco_istituti_di_vigilanza-173294.htm</t>
  </si>
  <si>
    <t>http://www.prefettura.it/reggiocalabria/download.php?coming=Y29udGVudXRpL0VsZW5jb19pc3RpdHV0aV9kaV92aWdpbGFuemFfdHJhc3BvcnRvX2Vfc2NvcnRhX3ZhbG9yaS00NTQyMi5odG0=&amp;f=Spages&amp;file=L0ZJTEVTL0FsbGVnYXRpUGFnLzEyMjQvRUxFTkNPX0lTVElUVVRJX0RJX1ZJR0lMQU5aQV9QUklWQVRBX09QRVJBTlRJX05FTExBX1BST1ZJTkNJQV9ESV9SRUdHSU9fQ0FMQUJSSUEucGRm&amp;id_sito=1224&amp;s=download.php</t>
  </si>
  <si>
    <t>http://www.prefettura.it/sassari/contenuti/Elenco_istituti_autorizzati-23772.htm</t>
  </si>
  <si>
    <t>http://www.prefettura.it/cagliari/download.php?coming=Y29udGVudXRpL0VsZW5jaGlfaXN0aXR1dGlfZGlfdmlnaWxhbnphLTcxNDkxNjcuaHRt&amp;f=Spages&amp;file=L0ZJTEVTL0FsbGVnYXRpUGFnLzExNjAvZmlsZV8xXy1fRUxFTkNPX0lTVElUVVRJX1ZJR0lMQU5aQV9DQUdMSUFSSV8tX2FnZ2lvcm5hbWVudG9fQUdPXzIwMTgucGRm&amp;id_sito=1160&amp;s=download.php</t>
  </si>
  <si>
    <t>Simulazioni</t>
  </si>
  <si>
    <t>Valore del lotto (solo servizi, esclusi costi della sicurezza da interferenza</t>
  </si>
  <si>
    <t>Valore % troncato alla sesta cifra decimale</t>
  </si>
  <si>
    <t>Valore annuo del lotto</t>
  </si>
  <si>
    <t>Requisito (fatturato medio annuo)</t>
  </si>
  <si>
    <t>Ipotesi</t>
  </si>
  <si>
    <t>Territorio</t>
  </si>
  <si>
    <t>Rispetto %</t>
  </si>
  <si>
    <t>Rispetto N. Lotti</t>
  </si>
  <si>
    <t>Valore annuo aggiudicabile</t>
  </si>
  <si>
    <t>Requisito richiesto</t>
  </si>
  <si>
    <t>Rapporto requisito/ valore annuo aggiuidicabile</t>
  </si>
  <si>
    <t>Napoli e Salerno</t>
  </si>
  <si>
    <t>Roma, Caserta, Milano e Reggio Calabria</t>
  </si>
  <si>
    <t>Caserta, Milano, Salerno, Reggio Calabria, Catania e Bari</t>
  </si>
  <si>
    <t>L'Aquila, Latina, Sassari, Lecce, Cosenza, Taranto</t>
  </si>
  <si>
    <t>Brescia, Avellino, Benevento, Padova, Cagliari, Brindisi</t>
  </si>
  <si>
    <t>4S</t>
  </si>
  <si>
    <t>Ricavi</t>
  </si>
  <si>
    <t>Anno 1</t>
  </si>
  <si>
    <t>Anno 2</t>
  </si>
  <si>
    <t>Anno 3</t>
  </si>
  <si>
    <t>Livello di inquadramento</t>
  </si>
  <si>
    <t>Costo medio orario</t>
  </si>
  <si>
    <t>Costo complessivo annuo</t>
  </si>
  <si>
    <t>Premio cauzione definitiva</t>
  </si>
  <si>
    <t>Spese generali (compresa la quota parte dei costi per il mantenimento della licenza e del funzionamento della Centrale Operativa)</t>
  </si>
  <si>
    <t>Costi</t>
  </si>
  <si>
    <t>Utile di commessa</t>
  </si>
  <si>
    <t>3S</t>
  </si>
  <si>
    <t>Voce di costo</t>
  </si>
  <si>
    <t>Carburante</t>
  </si>
  <si>
    <t>Manutenzione e riparazione</t>
  </si>
  <si>
    <t>Dotazione aggiuntiva del mezzo</t>
  </si>
  <si>
    <t>Costo anno 1</t>
  </si>
  <si>
    <t>Costo anno 2</t>
  </si>
  <si>
    <t>Costo anno 3</t>
  </si>
  <si>
    <t>Costo totale</t>
  </si>
  <si>
    <t>Utile totale di commessa</t>
  </si>
  <si>
    <t>Legenda:</t>
  </si>
  <si>
    <t>Dati in input come da documentazione di gara</t>
  </si>
  <si>
    <t>N. di risorse impiegate</t>
  </si>
  <si>
    <t>Input non necessario</t>
  </si>
  <si>
    <t>Ribasso offerto</t>
  </si>
  <si>
    <t>Costo complessivo annuo della Manodopera</t>
  </si>
  <si>
    <t>Monte ore annuale (h)</t>
  </si>
  <si>
    <t>N. Ispezioni annuali 1 GpG senza ingresso</t>
  </si>
  <si>
    <t>N. Ispezioni annuali 2 GpG senza ingresso</t>
  </si>
  <si>
    <t>N. Ispezioni annuali 2 GpG con ingresso</t>
  </si>
  <si>
    <t>Costo della formazione Anno 1</t>
  </si>
  <si>
    <t>Costo della formazione Anno 2</t>
  </si>
  <si>
    <t>Costo della formazione Anno 3</t>
  </si>
  <si>
    <t>Costo Mezzi (ove applicabile)</t>
  </si>
  <si>
    <t>Costo totale:</t>
  </si>
  <si>
    <t>Altri costi:</t>
  </si>
  <si>
    <t>1s</t>
  </si>
  <si>
    <t>N. di Risorse destinatarie del corso</t>
  </si>
  <si>
    <t>Durata in ore del corso</t>
  </si>
  <si>
    <t>Costo medio orario delle risorse destinatarie del corso</t>
  </si>
  <si>
    <t>Denominazione del corso</t>
  </si>
  <si>
    <t>Manodopera (G.P.G.) impiegata per la formazione</t>
  </si>
  <si>
    <t>Costo complessivo manodopera (G.P.G) formata anno 1</t>
  </si>
  <si>
    <t>Costo complessivo manodopera (G.P.G) formata anno 2</t>
  </si>
  <si>
    <t>Costo complessivo manodopera (G.P.G) formata anno 3</t>
  </si>
  <si>
    <t>Mezzi acquisto/noleggio (quotaparte dedicata all'appalto)</t>
  </si>
  <si>
    <t>Responsabile del contratto</t>
  </si>
  <si>
    <t>CCNL Impiegato</t>
  </si>
  <si>
    <r>
      <t>N. di ore erogate per le attività della commessa (annue)</t>
    </r>
    <r>
      <rPr>
        <i/>
        <vertAlign val="superscript"/>
        <sz val="10"/>
        <color theme="1"/>
        <rFont val="Calibri"/>
        <family val="2"/>
        <scheme val="minor"/>
      </rPr>
      <t>3</t>
    </r>
  </si>
  <si>
    <r>
      <t>Vigilanza ispettiva
(G.P.G)</t>
    </r>
    <r>
      <rPr>
        <i/>
        <sz val="10"/>
        <color theme="0"/>
        <rFont val="Calibri"/>
        <family val="2"/>
        <scheme val="minor"/>
      </rPr>
      <t xml:space="preserve"> 
(ove applicabile)</t>
    </r>
  </si>
  <si>
    <t>Vigilanza fissa
(G.P.G, incluso il Responsabile operativo)</t>
  </si>
  <si>
    <t>Materiali, attrezzature non inclusi nel costo della manodopera</t>
  </si>
  <si>
    <t>N. Ispezioni 1 GpG senza ingresso
(annuali)</t>
  </si>
  <si>
    <t>N. Ispezioni 2 GpG senza ingresso
(annuali)</t>
  </si>
  <si>
    <t>N. Ispezioni 2 GpG con ingresso
(annuali)</t>
  </si>
  <si>
    <t>Costo del corso (docenti, materiale, sede etc)</t>
  </si>
  <si>
    <r>
      <t>N. di ore/risorsa erogate all'anno teoriche</t>
    </r>
    <r>
      <rPr>
        <i/>
        <vertAlign val="superscript"/>
        <sz val="10"/>
        <color theme="1"/>
        <rFont val="Calibri"/>
        <family val="2"/>
        <scheme val="minor"/>
      </rPr>
      <t>1</t>
    </r>
    <r>
      <rPr>
        <i/>
        <sz val="10"/>
        <color theme="1"/>
        <rFont val="Calibri"/>
        <family val="2"/>
        <scheme val="minor"/>
      </rPr>
      <t xml:space="preserve"> </t>
    </r>
  </si>
  <si>
    <r>
      <t>N. ore/risorsa mediamente non lavorate annue per la commessa</t>
    </r>
    <r>
      <rPr>
        <i/>
        <vertAlign val="superscript"/>
        <sz val="10"/>
        <color theme="1"/>
        <rFont val="Calibri"/>
        <family val="2"/>
        <scheme val="minor"/>
      </rPr>
      <t>2</t>
    </r>
  </si>
  <si>
    <t>Informazionicalcolate automaticamente</t>
  </si>
  <si>
    <t>Dati in input compilati dal fornitore</t>
  </si>
  <si>
    <r>
      <t xml:space="preserve">Ricavo annuo Lotto </t>
    </r>
    <r>
      <rPr>
        <b/>
        <u/>
        <sz val="11"/>
        <color rgb="FFFF0000"/>
        <rFont val="Calibri"/>
        <family val="2"/>
        <scheme val="minor"/>
      </rPr>
      <t>XX</t>
    </r>
  </si>
  <si>
    <r>
      <t>Altro</t>
    </r>
    <r>
      <rPr>
        <vertAlign val="superscript"/>
        <sz val="10"/>
        <color theme="1"/>
        <rFont val="Calibri"/>
        <family val="2"/>
        <scheme val="minor"/>
      </rPr>
      <t>1</t>
    </r>
  </si>
  <si>
    <t>Prezzi unitari a base d'asta</t>
  </si>
  <si>
    <t>Sintesi: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</si>
</sst>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 #,##0.00_-;_-* &quot;-&quot;??_-;_-@_-"/>
    <numFmt numFmtId="164" formatCode="_-* #,##0.00_-;\-* #,##0.00_-;_-* \-??_-;_-@_-"/>
    <numFmt numFmtId="165" formatCode="_-* #,##0_-;\-* #,##0_-;_-* &quot;-&quot;??_-;_-@_-"/>
    <numFmt numFmtId="166" formatCode="_-* #,##0.000_-;\-* #,##0.000_-;_-* &quot;-&quot;??_-;_-@_-"/>
    <numFmt numFmtId="167" formatCode="_-* #,##0.0_-;\-* #,##0.0_-;_-* &quot;-&quot;??_-;_-@_-"/>
    <numFmt numFmtId="168" formatCode="0.0"/>
    <numFmt numFmtId="169" formatCode="0.0000%"/>
  </numFmts>
  <fonts count="32" x14ac:knownFonts="1">
    <font>
      <sz val="11"/>
      <color theme="1"/>
      <name val="Calibri"/>
      <family val="2"/>
      <scheme val="minor"/>
    </font>
    <font>
      <sz val="11"/>
      <color theme="1"/>
      <name val="Calibri"/>
      <family val="2"/>
      <scheme val="minor"/>
    </font>
    <font>
      <sz val="11"/>
      <color indexed="8"/>
      <name val="Calibri"/>
      <family val="2"/>
      <charset val="1"/>
    </font>
    <font>
      <sz val="11"/>
      <color indexed="8"/>
      <name val="Calibri"/>
      <family val="2"/>
    </font>
    <font>
      <sz val="11"/>
      <color rgb="FF000000"/>
      <name val="Calibri"/>
      <family val="2"/>
      <charset val="1"/>
    </font>
    <font>
      <sz val="10"/>
      <name val="Arial"/>
      <family val="2"/>
    </font>
    <font>
      <sz val="18"/>
      <name val="Arial"/>
      <family val="2"/>
    </font>
    <font>
      <b/>
      <sz val="11"/>
      <color rgb="FF000000"/>
      <name val="Calibri"/>
      <family val="2"/>
      <scheme val="minor"/>
    </font>
    <font>
      <sz val="11"/>
      <color rgb="FFFFFFFF"/>
      <name val="Calibri"/>
      <family val="2"/>
      <scheme val="minor"/>
    </font>
    <font>
      <sz val="10"/>
      <name val="Calibri"/>
      <family val="2"/>
      <scheme val="minor"/>
    </font>
    <font>
      <sz val="10"/>
      <color theme="1"/>
      <name val="Calibri"/>
      <family val="2"/>
      <scheme val="minor"/>
    </font>
    <font>
      <b/>
      <sz val="11"/>
      <color theme="1"/>
      <name val="Calibri"/>
      <family val="2"/>
      <scheme val="minor"/>
    </font>
    <font>
      <sz val="10"/>
      <color rgb="FF000000"/>
      <name val="Calibri"/>
      <family val="2"/>
      <scheme val="minor"/>
    </font>
    <font>
      <sz val="8"/>
      <color rgb="FF000000"/>
      <name val="Calibri"/>
      <family val="2"/>
    </font>
    <font>
      <b/>
      <sz val="8"/>
      <color rgb="FFFFFFFF"/>
      <name val="Calibri"/>
      <family val="2"/>
    </font>
    <font>
      <u/>
      <sz val="11"/>
      <color theme="10"/>
      <name val="Calibri"/>
      <family val="2"/>
      <scheme val="minor"/>
    </font>
    <font>
      <b/>
      <sz val="12"/>
      <color rgb="FF000000"/>
      <name val="Calibri"/>
      <family val="2"/>
    </font>
    <font>
      <b/>
      <sz val="10"/>
      <color theme="1"/>
      <name val="Calibri"/>
      <family val="2"/>
      <scheme val="minor"/>
    </font>
    <font>
      <b/>
      <sz val="10"/>
      <name val="Calibri"/>
      <family val="2"/>
      <scheme val="minor"/>
    </font>
    <font>
      <i/>
      <sz val="10"/>
      <color theme="1"/>
      <name val="Calibri"/>
      <family val="2"/>
      <scheme val="minor"/>
    </font>
    <font>
      <b/>
      <sz val="10"/>
      <color rgb="FF002060"/>
      <name val="Calibri"/>
      <family val="2"/>
      <scheme val="minor"/>
    </font>
    <font>
      <b/>
      <sz val="10"/>
      <color theme="0"/>
      <name val="Calibri"/>
      <family val="2"/>
      <scheme val="minor"/>
    </font>
    <font>
      <b/>
      <u/>
      <sz val="11"/>
      <color rgb="FF002060"/>
      <name val="Calibri"/>
      <family val="2"/>
      <scheme val="minor"/>
    </font>
    <font>
      <i/>
      <vertAlign val="superscript"/>
      <sz val="10"/>
      <color theme="1"/>
      <name val="Calibri"/>
      <family val="2"/>
      <scheme val="minor"/>
    </font>
    <font>
      <i/>
      <sz val="10"/>
      <color theme="0"/>
      <name val="Calibri"/>
      <family val="2"/>
      <scheme val="minor"/>
    </font>
    <font>
      <b/>
      <sz val="11"/>
      <color rgb="FFC00000"/>
      <name val="Calibri"/>
      <family val="2"/>
      <scheme val="minor"/>
    </font>
    <font>
      <b/>
      <sz val="11"/>
      <color rgb="FF002060"/>
      <name val="Calibri"/>
      <family val="2"/>
      <scheme val="minor"/>
    </font>
    <font>
      <sz val="10"/>
      <color theme="0"/>
      <name val="Calibri"/>
      <family val="2"/>
      <scheme val="minor"/>
    </font>
    <font>
      <sz val="9"/>
      <color rgb="FF000000"/>
      <name val="Calibri"/>
      <family val="2"/>
      <scheme val="minor"/>
    </font>
    <font>
      <b/>
      <sz val="11"/>
      <color theme="0"/>
      <name val="Calibri"/>
      <family val="2"/>
      <scheme val="minor"/>
    </font>
    <font>
      <b/>
      <u/>
      <sz val="11"/>
      <color rgb="FFFF0000"/>
      <name val="Calibri"/>
      <family val="2"/>
      <scheme val="minor"/>
    </font>
    <font>
      <vertAlign val="superscript"/>
      <sz val="10"/>
      <color theme="1"/>
      <name val="Calibri"/>
      <family val="2"/>
      <scheme val="minor"/>
    </font>
  </fonts>
  <fills count="13">
    <fill>
      <patternFill patternType="none"/>
    </fill>
    <fill>
      <patternFill patternType="gray125"/>
    </fill>
    <fill>
      <patternFill patternType="solid">
        <fgColor theme="8" tint="0.79998168889431442"/>
        <bgColor indexed="64"/>
      </patternFill>
    </fill>
    <fill>
      <patternFill patternType="solid">
        <fgColor theme="0" tint="-0.499984740745262"/>
        <bgColor indexed="64"/>
      </patternFill>
    </fill>
    <fill>
      <patternFill patternType="solid">
        <fgColor rgb="FF1F497D"/>
        <bgColor indexed="64"/>
      </patternFill>
    </fill>
    <fill>
      <patternFill patternType="solid">
        <fgColor rgb="FFD9D9D9"/>
        <bgColor indexed="64"/>
      </patternFill>
    </fill>
    <fill>
      <patternFill patternType="solid">
        <fgColor rgb="FF00206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0070C0"/>
        <bgColor indexed="64"/>
      </patternFill>
    </fill>
    <fill>
      <patternFill patternType="solid">
        <fgColor rgb="FFBFBFBF"/>
        <bgColor indexed="64"/>
      </patternFill>
    </fill>
    <fill>
      <patternFill patternType="solid">
        <fgColor rgb="FFFFFFCC"/>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rgb="FFBFBFBF"/>
      </left>
      <right style="medium">
        <color rgb="FFBFBFBF"/>
      </right>
      <top/>
      <bottom style="medium">
        <color rgb="FFBFBFBF"/>
      </bottom>
      <diagonal/>
    </border>
    <border>
      <left/>
      <right style="medium">
        <color rgb="FFBFBFBF"/>
      </right>
      <top/>
      <bottom style="medium">
        <color rgb="FFBFBFBF"/>
      </bottom>
      <diagonal/>
    </border>
    <border>
      <left style="thin">
        <color indexed="64"/>
      </left>
      <right/>
      <top/>
      <bottom/>
      <diagonal/>
    </border>
    <border>
      <left style="thin">
        <color indexed="64"/>
      </left>
      <right style="thin">
        <color indexed="64"/>
      </right>
      <top style="thin">
        <color indexed="64"/>
      </top>
      <bottom/>
      <diagonal/>
    </border>
    <border>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indexed="64"/>
      </bottom>
      <diagonal/>
    </border>
    <border>
      <left/>
      <right style="thin">
        <color indexed="64"/>
      </right>
      <top/>
      <bottom/>
      <diagonal/>
    </border>
    <border>
      <left/>
      <right/>
      <top/>
      <bottom style="thin">
        <color rgb="FFBFBFBF"/>
      </bottom>
      <diagonal/>
    </border>
    <border>
      <left style="thin">
        <color rgb="FFBFBFBF"/>
      </left>
      <right style="thin">
        <color rgb="FFBFBFBF"/>
      </right>
      <top style="thin">
        <color rgb="FFBFBFBF"/>
      </top>
      <bottom style="thin">
        <color rgb="FFBFBFBF"/>
      </bottom>
      <diagonal/>
    </border>
    <border>
      <left style="thin">
        <color rgb="FFBFBFBF"/>
      </left>
      <right style="thin">
        <color rgb="FFBFBFBF"/>
      </right>
      <top/>
      <bottom/>
      <diagonal/>
    </border>
    <border>
      <left/>
      <right/>
      <top style="thin">
        <color rgb="FFBFBFBF"/>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n">
        <color theme="0"/>
      </left>
      <right style="thin">
        <color theme="0"/>
      </right>
      <top style="thin">
        <color theme="0"/>
      </top>
      <bottom style="thin">
        <color theme="0"/>
      </bottom>
      <diagonal/>
    </border>
    <border>
      <left style="medium">
        <color theme="0" tint="-0.249977111117893"/>
      </left>
      <right style="medium">
        <color theme="0" tint="-0.249977111117893"/>
      </right>
      <top style="medium">
        <color theme="0" tint="-0.249977111117893"/>
      </top>
      <bottom style="medium">
        <color theme="0" tint="-0.249977111117893"/>
      </bottom>
      <diagonal/>
    </border>
    <border>
      <left style="medium">
        <color theme="0" tint="-0.249977111117893"/>
      </left>
      <right/>
      <top style="medium">
        <color theme="0" tint="-0.249977111117893"/>
      </top>
      <bottom style="medium">
        <color theme="0" tint="-0.249977111117893"/>
      </bottom>
      <diagonal/>
    </border>
    <border>
      <left style="medium">
        <color theme="0" tint="-0.249977111117893"/>
      </left>
      <right style="thin">
        <color theme="0" tint="-0.249977111117893"/>
      </right>
      <top style="medium">
        <color theme="0" tint="-0.249977111117893"/>
      </top>
      <bottom style="medium">
        <color theme="0" tint="-0.249977111117893"/>
      </bottom>
      <diagonal/>
    </border>
    <border>
      <left style="thin">
        <color theme="0" tint="-0.249977111117893"/>
      </left>
      <right style="thin">
        <color theme="0" tint="-0.249977111117893"/>
      </right>
      <top style="medium">
        <color theme="0" tint="-0.249977111117893"/>
      </top>
      <bottom style="medium">
        <color theme="0" tint="-0.249977111117893"/>
      </bottom>
      <diagonal/>
    </border>
    <border>
      <left style="thin">
        <color theme="0" tint="-0.249977111117893"/>
      </left>
      <right style="medium">
        <color theme="0" tint="-0.249977111117893"/>
      </right>
      <top style="medium">
        <color theme="0" tint="-0.249977111117893"/>
      </top>
      <bottom style="medium">
        <color theme="0" tint="-0.249977111117893"/>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medium">
        <color theme="0" tint="-0.249977111117893"/>
      </right>
      <top style="medium">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medium">
        <color theme="0" tint="-0.249977111117893"/>
      </right>
      <top style="thin">
        <color theme="0" tint="-0.249977111117893"/>
      </top>
      <bottom style="medium">
        <color theme="0" tint="-0.249977111117893"/>
      </bottom>
      <diagonal/>
    </border>
    <border>
      <left/>
      <right style="thin">
        <color theme="0" tint="-0.249977111117893"/>
      </right>
      <top/>
      <bottom/>
      <diagonal/>
    </border>
    <border>
      <left/>
      <right style="thin">
        <color theme="0" tint="-0.249977111117893"/>
      </right>
      <top style="medium">
        <color theme="0" tint="-0.249977111117893"/>
      </top>
      <bottom style="medium">
        <color theme="0" tint="-0.249977111117893"/>
      </bottom>
      <diagonal/>
    </border>
    <border>
      <left/>
      <right/>
      <top style="medium">
        <color theme="0" tint="-0.249977111117893"/>
      </top>
      <bottom/>
      <diagonal/>
    </border>
    <border>
      <left style="medium">
        <color theme="0" tint="-0.249977111117893"/>
      </left>
      <right/>
      <top/>
      <bottom/>
      <diagonal/>
    </border>
    <border>
      <left/>
      <right style="medium">
        <color theme="0" tint="-0.249977111117893"/>
      </right>
      <top/>
      <bottom/>
      <diagonal/>
    </border>
    <border>
      <left style="medium">
        <color theme="0" tint="-0.249977111117893"/>
      </left>
      <right/>
      <top/>
      <bottom style="medium">
        <color theme="0" tint="-0.249977111117893"/>
      </bottom>
      <diagonal/>
    </border>
    <border>
      <left/>
      <right/>
      <top/>
      <bottom style="medium">
        <color theme="0" tint="-0.249977111117893"/>
      </bottom>
      <diagonal/>
    </border>
    <border>
      <left/>
      <right/>
      <top style="medium">
        <color theme="0" tint="-0.249977111117893"/>
      </top>
      <bottom style="medium">
        <color theme="0" tint="-0.249977111117893"/>
      </bottom>
      <diagonal/>
    </border>
    <border>
      <left/>
      <right style="medium">
        <color theme="0" tint="-0.249977111117893"/>
      </right>
      <top style="medium">
        <color theme="0" tint="-0.249977111117893"/>
      </top>
      <bottom style="medium">
        <color theme="0" tint="-0.249977111117893"/>
      </bottom>
      <diagonal/>
    </border>
    <border>
      <left style="medium">
        <color theme="0" tint="-0.249977111117893"/>
      </left>
      <right/>
      <top style="medium">
        <color theme="0" tint="-0.249977111117893"/>
      </top>
      <bottom/>
      <diagonal/>
    </border>
    <border>
      <left style="medium">
        <color theme="0" tint="-0.249977111117893"/>
      </left>
      <right style="thin">
        <color theme="0" tint="-0.249977111117893"/>
      </right>
      <top style="medium">
        <color theme="0" tint="-0.249977111117893"/>
      </top>
      <bottom/>
      <diagonal/>
    </border>
    <border>
      <left style="medium">
        <color theme="0" tint="-0.249977111117893"/>
      </left>
      <right style="thin">
        <color theme="0" tint="-0.249977111117893"/>
      </right>
      <top/>
      <bottom/>
      <diagonal/>
    </border>
    <border>
      <left style="medium">
        <color theme="0" tint="-0.249977111117893"/>
      </left>
      <right style="thin">
        <color theme="0" tint="-0.249977111117893"/>
      </right>
      <top/>
      <bottom style="thin">
        <color theme="0" tint="-0.249977111117893"/>
      </bottom>
      <diagonal/>
    </border>
    <border>
      <left style="thin">
        <color theme="0" tint="-0.249977111117893"/>
      </left>
      <right style="medium">
        <color theme="0" tint="-0.249977111117893"/>
      </right>
      <top style="thin">
        <color theme="0" tint="-0.249977111117893"/>
      </top>
      <bottom style="double">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tint="-0.249977111117893"/>
      </left>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style="dashed">
        <color auto="1"/>
      </left>
      <right style="thin">
        <color theme="0" tint="-0.249977111117893"/>
      </right>
      <top/>
      <bottom style="thin">
        <color theme="0" tint="-0.249977111117893"/>
      </bottom>
      <diagonal/>
    </border>
    <border>
      <left style="thin">
        <color theme="0" tint="-0.249977111117893"/>
      </left>
      <right style="dashed">
        <color auto="1"/>
      </right>
      <top/>
      <bottom style="thin">
        <color theme="0" tint="-0.249977111117893"/>
      </bottom>
      <diagonal/>
    </border>
    <border>
      <left style="dashed">
        <color auto="1"/>
      </left>
      <right style="thin">
        <color theme="0" tint="-0.249977111117893"/>
      </right>
      <top style="thin">
        <color theme="0" tint="-0.249977111117893"/>
      </top>
      <bottom style="thin">
        <color theme="0" tint="-0.249977111117893"/>
      </bottom>
      <diagonal/>
    </border>
    <border>
      <left style="thin">
        <color theme="0" tint="-0.249977111117893"/>
      </left>
      <right style="dashed">
        <color auto="1"/>
      </right>
      <top style="thin">
        <color theme="0" tint="-0.249977111117893"/>
      </top>
      <bottom style="thin">
        <color theme="0" tint="-0.249977111117893"/>
      </bottom>
      <diagonal/>
    </border>
    <border>
      <left style="dashed">
        <color auto="1"/>
      </left>
      <right style="thin">
        <color theme="0"/>
      </right>
      <top style="dashed">
        <color auto="1"/>
      </top>
      <bottom style="thin">
        <color theme="0"/>
      </bottom>
      <diagonal/>
    </border>
    <border>
      <left style="thin">
        <color theme="0"/>
      </left>
      <right style="thin">
        <color theme="0"/>
      </right>
      <top style="dashed">
        <color auto="1"/>
      </top>
      <bottom style="thin">
        <color theme="0"/>
      </bottom>
      <diagonal/>
    </border>
    <border>
      <left style="thin">
        <color theme="0"/>
      </left>
      <right style="dashed">
        <color auto="1"/>
      </right>
      <top style="dashed">
        <color auto="1"/>
      </top>
      <bottom style="thin">
        <color theme="0"/>
      </bottom>
      <diagonal/>
    </border>
    <border>
      <left style="dashed">
        <color auto="1"/>
      </left>
      <right style="thin">
        <color theme="0"/>
      </right>
      <top style="thin">
        <color theme="0"/>
      </top>
      <bottom style="thin">
        <color theme="0"/>
      </bottom>
      <diagonal/>
    </border>
    <border>
      <left style="thin">
        <color theme="0"/>
      </left>
      <right style="dashed">
        <color auto="1"/>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s>
  <cellStyleXfs count="125">
    <xf numFmtId="0" fontId="0" fillId="0" borderId="0"/>
    <xf numFmtId="0" fontId="2"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2"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4" fillId="0" borderId="0" applyBorder="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0" fontId="4" fillId="0" borderId="0"/>
    <xf numFmtId="43" fontId="1" fillId="0" borderId="0" applyFont="0" applyFill="0" applyBorder="0" applyAlignment="0" applyProtection="0"/>
    <xf numFmtId="9" fontId="1" fillId="0" borderId="0" applyFont="0" applyFill="0" applyBorder="0" applyAlignment="0" applyProtection="0"/>
    <xf numFmtId="0" fontId="3" fillId="0" borderId="0"/>
    <xf numFmtId="0" fontId="15" fillId="0" borderId="0" applyNumberFormat="0" applyFill="0" applyBorder="0" applyAlignment="0" applyProtection="0"/>
  </cellStyleXfs>
  <cellXfs count="219">
    <xf numFmtId="0" fontId="0" fillId="0" borderId="0" xfId="0"/>
    <xf numFmtId="0" fontId="0" fillId="0" borderId="1" xfId="0" applyBorder="1" applyAlignment="1">
      <alignment horizontal="center" vertical="center"/>
    </xf>
    <xf numFmtId="43" fontId="0" fillId="0" borderId="0" xfId="121" applyFont="1"/>
    <xf numFmtId="0" fontId="0" fillId="0" borderId="0" xfId="0" applyFont="1"/>
    <xf numFmtId="0" fontId="0" fillId="0" borderId="1" xfId="0" applyFont="1" applyFill="1" applyBorder="1" applyAlignment="1">
      <alignment horizontal="center" vertical="center"/>
    </xf>
    <xf numFmtId="0" fontId="0" fillId="0" borderId="0" xfId="0" applyFont="1" applyAlignment="1">
      <alignment horizontal="center"/>
    </xf>
    <xf numFmtId="0" fontId="7" fillId="5" borderId="1" xfId="0" applyFont="1" applyFill="1" applyBorder="1" applyAlignment="1">
      <alignment horizontal="center" vertical="center" wrapText="1" readingOrder="1"/>
    </xf>
    <xf numFmtId="4" fontId="8" fillId="4" borderId="3" xfId="0" applyNumberFormat="1" applyFont="1" applyFill="1" applyBorder="1" applyAlignment="1">
      <alignment horizontal="center" vertical="center" wrapText="1"/>
    </xf>
    <xf numFmtId="3" fontId="0" fillId="0" borderId="1" xfId="121" applyNumberFormat="1" applyFont="1" applyFill="1" applyBorder="1" applyAlignment="1">
      <alignment horizontal="center" vertical="center"/>
    </xf>
    <xf numFmtId="0" fontId="0" fillId="0" borderId="0" xfId="0" applyAlignment="1"/>
    <xf numFmtId="0" fontId="0" fillId="0" borderId="0" xfId="0" applyAlignment="1">
      <alignment vertical="center"/>
    </xf>
    <xf numFmtId="0" fontId="12" fillId="0" borderId="4" xfId="0" applyFont="1" applyBorder="1" applyAlignment="1">
      <alignment horizontal="center" vertical="center" wrapText="1"/>
    </xf>
    <xf numFmtId="0" fontId="12" fillId="0" borderId="5" xfId="0" applyFont="1" applyBorder="1" applyAlignment="1">
      <alignment horizontal="left" vertical="center" wrapText="1"/>
    </xf>
    <xf numFmtId="0" fontId="12" fillId="0" borderId="5" xfId="0" applyFont="1" applyBorder="1" applyAlignment="1">
      <alignment horizontal="center" vertical="center" wrapText="1"/>
    </xf>
    <xf numFmtId="9" fontId="0" fillId="0" borderId="0" xfId="122" applyFont="1"/>
    <xf numFmtId="43" fontId="0" fillId="0" borderId="1" xfId="0" applyNumberFormat="1" applyBorder="1"/>
    <xf numFmtId="0" fontId="0" fillId="0" borderId="1" xfId="0" applyFont="1" applyFill="1" applyBorder="1"/>
    <xf numFmtId="165" fontId="0" fillId="0" borderId="0" xfId="0" applyNumberFormat="1"/>
    <xf numFmtId="43" fontId="11" fillId="8" borderId="1" xfId="0" applyNumberFormat="1" applyFont="1" applyFill="1" applyBorder="1" applyAlignment="1"/>
    <xf numFmtId="165" fontId="11" fillId="8" borderId="1" xfId="0" applyNumberFormat="1" applyFont="1" applyFill="1" applyBorder="1" applyAlignment="1"/>
    <xf numFmtId="0" fontId="11" fillId="8" borderId="1" xfId="0" applyFont="1" applyFill="1" applyBorder="1" applyAlignment="1"/>
    <xf numFmtId="165" fontId="1" fillId="0" borderId="0" xfId="0" applyNumberFormat="1" applyFont="1"/>
    <xf numFmtId="166" fontId="1" fillId="0" borderId="1" xfId="121" applyNumberFormat="1" applyFont="1" applyFill="1" applyBorder="1" applyAlignment="1" applyProtection="1">
      <alignment vertical="center"/>
    </xf>
    <xf numFmtId="165" fontId="1" fillId="0" borderId="1" xfId="121" applyNumberFormat="1" applyFont="1" applyFill="1" applyBorder="1" applyAlignment="1" applyProtection="1">
      <alignment vertical="center"/>
    </xf>
    <xf numFmtId="43" fontId="1" fillId="0" borderId="1" xfId="121" applyNumberFormat="1" applyFont="1" applyFill="1" applyBorder="1" applyAlignment="1" applyProtection="1">
      <alignment vertical="center"/>
    </xf>
    <xf numFmtId="165" fontId="1" fillId="0" borderId="1" xfId="0" applyNumberFormat="1" applyFont="1" applyBorder="1"/>
    <xf numFmtId="0" fontId="7" fillId="5" borderId="6" xfId="0" applyFont="1" applyFill="1" applyBorder="1" applyAlignment="1">
      <alignment horizontal="center" vertical="center" wrapText="1" readingOrder="1"/>
    </xf>
    <xf numFmtId="0" fontId="11" fillId="9" borderId="1" xfId="0" applyFont="1" applyFill="1" applyBorder="1" applyAlignment="1">
      <alignment horizontal="center" vertical="center" wrapText="1"/>
    </xf>
    <xf numFmtId="0" fontId="11" fillId="9" borderId="2" xfId="0" applyFont="1" applyFill="1" applyBorder="1" applyAlignment="1">
      <alignment horizontal="center" vertical="center" wrapText="1"/>
    </xf>
    <xf numFmtId="0" fontId="11" fillId="9" borderId="7" xfId="0" applyFont="1" applyFill="1" applyBorder="1" applyAlignment="1">
      <alignment horizontal="center" vertical="center" wrapText="1"/>
    </xf>
    <xf numFmtId="0" fontId="0" fillId="0" borderId="0" xfId="0" applyAlignment="1">
      <alignment horizontal="center" vertical="center"/>
    </xf>
    <xf numFmtId="0" fontId="11" fillId="9" borderId="0" xfId="0" applyFont="1" applyFill="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0" fillId="0" borderId="1" xfId="0" applyBorder="1" applyAlignment="1">
      <alignment vertical="center"/>
    </xf>
    <xf numFmtId="2" fontId="0" fillId="0" borderId="1" xfId="0" applyNumberFormat="1" applyBorder="1" applyAlignment="1">
      <alignment horizontal="center" vertical="center"/>
    </xf>
    <xf numFmtId="1" fontId="0" fillId="0" borderId="1" xfId="0" applyNumberFormat="1" applyBorder="1" applyAlignment="1">
      <alignment horizontal="center" vertical="center"/>
    </xf>
    <xf numFmtId="1" fontId="0" fillId="0" borderId="0" xfId="0" applyNumberFormat="1" applyBorder="1" applyAlignment="1">
      <alignment horizontal="center" vertical="center"/>
    </xf>
    <xf numFmtId="165" fontId="0" fillId="0" borderId="0" xfId="0" applyNumberFormat="1" applyAlignment="1">
      <alignment vertical="center"/>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17" fontId="0" fillId="0" borderId="1" xfId="0" applyNumberFormat="1" applyBorder="1" applyAlignment="1">
      <alignment horizontal="center" vertical="center"/>
    </xf>
    <xf numFmtId="167" fontId="0" fillId="0" borderId="1" xfId="121" applyNumberFormat="1" applyFont="1" applyBorder="1" applyAlignment="1">
      <alignment horizontal="center" vertical="center"/>
    </xf>
    <xf numFmtId="9" fontId="0" fillId="0" borderId="0" xfId="0" applyNumberFormat="1" applyAlignment="1">
      <alignment vertical="center"/>
    </xf>
    <xf numFmtId="168" fontId="0" fillId="0" borderId="1" xfId="0" applyNumberFormat="1" applyBorder="1" applyAlignment="1">
      <alignment horizontal="center" vertical="center"/>
    </xf>
    <xf numFmtId="0" fontId="11" fillId="0" borderId="1" xfId="0" applyFont="1" applyBorder="1" applyAlignment="1">
      <alignment horizontal="right" vertical="center" indent="1"/>
    </xf>
    <xf numFmtId="1" fontId="11" fillId="0" borderId="1" xfId="0" applyNumberFormat="1" applyFont="1" applyBorder="1" applyAlignment="1">
      <alignment horizontal="center" vertical="center"/>
    </xf>
    <xf numFmtId="1" fontId="11" fillId="0" borderId="0" xfId="0" applyNumberFormat="1" applyFont="1" applyBorder="1" applyAlignment="1">
      <alignment horizontal="center" vertical="center"/>
    </xf>
    <xf numFmtId="2" fontId="0" fillId="0" borderId="0" xfId="0" applyNumberFormat="1" applyAlignment="1">
      <alignment vertical="center"/>
    </xf>
    <xf numFmtId="0" fontId="14" fillId="6" borderId="14" xfId="0" applyFont="1" applyFill="1" applyBorder="1" applyAlignment="1">
      <alignment horizontal="center" vertical="center" wrapText="1" readingOrder="1"/>
    </xf>
    <xf numFmtId="0" fontId="14" fillId="6" borderId="14" xfId="0" applyFont="1" applyFill="1" applyBorder="1" applyAlignment="1">
      <alignment horizontal="left" vertical="center" wrapText="1" readingOrder="1"/>
    </xf>
    <xf numFmtId="0" fontId="6" fillId="0" borderId="0" xfId="0" applyFont="1" applyAlignment="1">
      <alignment wrapText="1"/>
    </xf>
    <xf numFmtId="0" fontId="6" fillId="0" borderId="0" xfId="0" applyFont="1" applyAlignment="1">
      <alignment horizontal="center" vertical="center" wrapText="1"/>
    </xf>
    <xf numFmtId="0" fontId="14" fillId="10" borderId="14" xfId="0" applyFont="1" applyFill="1" applyBorder="1" applyAlignment="1">
      <alignment horizontal="center" vertical="center" wrapText="1" readingOrder="1"/>
    </xf>
    <xf numFmtId="0" fontId="13" fillId="5" borderId="15" xfId="0" applyFont="1" applyFill="1" applyBorder="1" applyAlignment="1">
      <alignment horizontal="center" wrapText="1" readingOrder="1"/>
    </xf>
    <xf numFmtId="0" fontId="13" fillId="0" borderId="15" xfId="0" applyFont="1" applyBorder="1" applyAlignment="1">
      <alignment horizontal="left" wrapText="1" readingOrder="1"/>
    </xf>
    <xf numFmtId="0" fontId="13" fillId="0" borderId="15" xfId="0" applyFont="1" applyBorder="1" applyAlignment="1">
      <alignment horizontal="center" vertical="center" wrapText="1" readingOrder="1"/>
    </xf>
    <xf numFmtId="0" fontId="15" fillId="0" borderId="15" xfId="124" applyBorder="1" applyAlignment="1">
      <alignment horizontal="left" wrapText="1" readingOrder="1"/>
    </xf>
    <xf numFmtId="3" fontId="13" fillId="0" borderId="15" xfId="0" applyNumberFormat="1" applyFont="1" applyBorder="1" applyAlignment="1">
      <alignment horizontal="center" vertical="center" wrapText="1" readingOrder="1"/>
    </xf>
    <xf numFmtId="0" fontId="6" fillId="0" borderId="16" xfId="0" applyFont="1" applyBorder="1" applyAlignment="1">
      <alignment wrapText="1"/>
    </xf>
    <xf numFmtId="0" fontId="6" fillId="0" borderId="16" xfId="0" applyFont="1" applyBorder="1" applyAlignment="1">
      <alignment horizontal="center" vertical="center" wrapText="1"/>
    </xf>
    <xf numFmtId="0" fontId="6" fillId="0" borderId="17" xfId="0" applyFont="1" applyBorder="1" applyAlignment="1">
      <alignment horizontal="center" wrapText="1"/>
    </xf>
    <xf numFmtId="0" fontId="6" fillId="0" borderId="17" xfId="0" applyFont="1" applyBorder="1" applyAlignment="1">
      <alignment wrapText="1"/>
    </xf>
    <xf numFmtId="0" fontId="6" fillId="0" borderId="17" xfId="0" applyFont="1" applyBorder="1" applyAlignment="1">
      <alignment horizontal="center" vertical="center" wrapText="1"/>
    </xf>
    <xf numFmtId="0" fontId="16" fillId="11" borderId="0" xfId="0" applyFont="1" applyFill="1" applyAlignment="1">
      <alignment horizontal="center" wrapText="1" readingOrder="1"/>
    </xf>
    <xf numFmtId="0" fontId="16" fillId="11" borderId="0" xfId="0" applyFont="1" applyFill="1" applyAlignment="1">
      <alignment horizontal="center" vertical="center" wrapText="1" readingOrder="1"/>
    </xf>
    <xf numFmtId="0" fontId="0" fillId="0" borderId="3" xfId="0" applyFont="1" applyFill="1" applyBorder="1" applyAlignment="1">
      <alignment horizontal="center" vertical="center"/>
    </xf>
    <xf numFmtId="0" fontId="0" fillId="0" borderId="3" xfId="0" applyFont="1" applyFill="1" applyBorder="1"/>
    <xf numFmtId="3" fontId="0" fillId="0" borderId="3" xfId="121" applyNumberFormat="1" applyFont="1" applyFill="1" applyBorder="1" applyAlignment="1">
      <alignment horizontal="center" vertical="center"/>
    </xf>
    <xf numFmtId="10" fontId="0" fillId="0" borderId="3" xfId="122" applyNumberFormat="1" applyFont="1" applyBorder="1"/>
    <xf numFmtId="165" fontId="0" fillId="0" borderId="1" xfId="121" applyNumberFormat="1" applyFont="1" applyBorder="1"/>
    <xf numFmtId="0" fontId="0" fillId="0" borderId="1" xfId="0" applyFont="1" applyBorder="1" applyAlignment="1">
      <alignment horizontal="center"/>
    </xf>
    <xf numFmtId="0" fontId="0" fillId="0" borderId="1" xfId="0" applyFont="1" applyBorder="1"/>
    <xf numFmtId="169" fontId="0" fillId="0" borderId="1" xfId="0" applyNumberFormat="1" applyFont="1" applyBorder="1"/>
    <xf numFmtId="4" fontId="0" fillId="0" borderId="1" xfId="0" applyNumberFormat="1" applyFont="1" applyBorder="1"/>
    <xf numFmtId="43" fontId="0" fillId="0" borderId="1" xfId="0" applyNumberFormat="1" applyFont="1" applyBorder="1"/>
    <xf numFmtId="10" fontId="0" fillId="0" borderId="1" xfId="122" applyNumberFormat="1" applyFont="1" applyBorder="1"/>
    <xf numFmtId="0" fontId="0" fillId="0" borderId="0" xfId="0" applyAlignment="1">
      <alignment horizontal="left" vertical="center"/>
    </xf>
    <xf numFmtId="0" fontId="10" fillId="0" borderId="0" xfId="0" applyFont="1" applyAlignment="1" applyProtection="1">
      <alignment vertical="center"/>
      <protection locked="0"/>
    </xf>
    <xf numFmtId="0" fontId="10" fillId="0" borderId="0" xfId="0" applyFont="1" applyAlignment="1" applyProtection="1">
      <alignment vertical="center"/>
    </xf>
    <xf numFmtId="0" fontId="10" fillId="0" borderId="0" xfId="0" applyFont="1"/>
    <xf numFmtId="0" fontId="10" fillId="0" borderId="18" xfId="0" applyFont="1" applyBorder="1"/>
    <xf numFmtId="0" fontId="10" fillId="3" borderId="18" xfId="0" applyFont="1" applyFill="1" applyBorder="1"/>
    <xf numFmtId="0" fontId="10" fillId="2" borderId="18" xfId="0" applyFont="1" applyFill="1" applyBorder="1"/>
    <xf numFmtId="0" fontId="10" fillId="2" borderId="18" xfId="0" applyFont="1" applyFill="1" applyBorder="1" applyAlignment="1" applyProtection="1">
      <alignment horizontal="left" vertical="center" wrapText="1"/>
      <protection locked="0"/>
    </xf>
    <xf numFmtId="165" fontId="9" fillId="2" borderId="18" xfId="121" applyNumberFormat="1" applyFont="1" applyFill="1" applyBorder="1" applyAlignment="1" applyProtection="1">
      <alignment horizontal="center" vertical="center"/>
    </xf>
    <xf numFmtId="165" fontId="9" fillId="2" borderId="18" xfId="121" applyNumberFormat="1" applyFont="1" applyFill="1" applyBorder="1" applyAlignment="1" applyProtection="1">
      <alignment vertical="center"/>
    </xf>
    <xf numFmtId="0" fontId="10" fillId="0" borderId="0" xfId="0" applyFont="1" applyFill="1" applyBorder="1" applyAlignment="1">
      <alignment horizontal="center" vertical="center" wrapText="1"/>
    </xf>
    <xf numFmtId="0" fontId="0" fillId="0" borderId="18" xfId="0" applyBorder="1" applyAlignment="1">
      <alignment horizontal="left" vertical="center"/>
    </xf>
    <xf numFmtId="0" fontId="10" fillId="0" borderId="0" xfId="0" applyFont="1" applyAlignment="1">
      <alignment horizontal="center" vertical="center" wrapText="1"/>
    </xf>
    <xf numFmtId="0" fontId="17" fillId="0" borderId="0" xfId="0" applyFont="1" applyAlignment="1">
      <alignment horizontal="center" vertical="center" wrapText="1"/>
    </xf>
    <xf numFmtId="0" fontId="17" fillId="0" borderId="0" xfId="0" applyFont="1" applyFill="1" applyBorder="1" applyAlignment="1">
      <alignment horizontal="center" vertical="center" wrapText="1"/>
    </xf>
    <xf numFmtId="0" fontId="10" fillId="0" borderId="18" xfId="0" applyFont="1" applyBorder="1" applyAlignment="1">
      <alignment horizontal="center" vertical="center" wrapText="1"/>
    </xf>
    <xf numFmtId="0" fontId="10" fillId="3" borderId="18" xfId="0" applyFont="1" applyFill="1" applyBorder="1" applyAlignment="1">
      <alignment horizontal="center" vertical="center" wrapText="1"/>
    </xf>
    <xf numFmtId="0" fontId="10" fillId="0" borderId="0" xfId="0" quotePrefix="1" applyFont="1" applyAlignment="1">
      <alignment horizontal="center" vertical="center" wrapText="1"/>
    </xf>
    <xf numFmtId="0" fontId="18" fillId="7" borderId="18" xfId="0" applyFont="1" applyFill="1" applyBorder="1" applyAlignment="1" applyProtection="1">
      <alignment horizontal="center" vertical="center" wrapText="1"/>
      <protection locked="0"/>
    </xf>
    <xf numFmtId="0" fontId="18" fillId="7" borderId="18" xfId="0" applyFont="1" applyFill="1" applyBorder="1" applyAlignment="1" applyProtection="1">
      <alignment horizontal="center" vertical="center" wrapText="1"/>
    </xf>
    <xf numFmtId="0" fontId="18" fillId="7" borderId="18" xfId="0" applyFont="1" applyFill="1" applyBorder="1" applyAlignment="1" applyProtection="1">
      <alignment horizontal="center" vertical="center"/>
      <protection locked="0"/>
    </xf>
    <xf numFmtId="0" fontId="17" fillId="7" borderId="18" xfId="0" applyFont="1" applyFill="1" applyBorder="1" applyAlignment="1" applyProtection="1">
      <alignment horizontal="center" vertical="center" wrapText="1"/>
      <protection locked="0"/>
    </xf>
    <xf numFmtId="0" fontId="10" fillId="7" borderId="18" xfId="0" applyFont="1" applyFill="1" applyBorder="1" applyAlignment="1">
      <alignment horizontal="center" vertical="center"/>
    </xf>
    <xf numFmtId="0" fontId="0" fillId="0" borderId="21" xfId="0" applyBorder="1"/>
    <xf numFmtId="0" fontId="10" fillId="0" borderId="32" xfId="0" applyFont="1" applyBorder="1" applyAlignment="1">
      <alignment horizontal="center" vertical="center" wrapText="1"/>
    </xf>
    <xf numFmtId="0" fontId="10" fillId="3" borderId="32" xfId="0" applyFont="1" applyFill="1" applyBorder="1" applyAlignment="1">
      <alignment horizontal="center" vertical="center" wrapText="1"/>
    </xf>
    <xf numFmtId="0" fontId="10" fillId="0" borderId="18" xfId="0" applyFont="1" applyFill="1" applyBorder="1"/>
    <xf numFmtId="0" fontId="10" fillId="12" borderId="18" xfId="0" applyFont="1" applyFill="1" applyBorder="1"/>
    <xf numFmtId="9" fontId="10" fillId="0" borderId="18" xfId="0" applyNumberFormat="1" applyFont="1" applyFill="1" applyBorder="1" applyAlignment="1" applyProtection="1">
      <alignment horizontal="center" vertical="center"/>
      <protection locked="0"/>
    </xf>
    <xf numFmtId="43" fontId="10" fillId="12" borderId="18" xfId="121" applyFont="1" applyFill="1" applyBorder="1" applyAlignment="1" applyProtection="1">
      <alignment vertical="center"/>
      <protection locked="0"/>
    </xf>
    <xf numFmtId="165" fontId="10" fillId="12" borderId="18" xfId="0" applyNumberFormat="1" applyFont="1" applyFill="1" applyBorder="1" applyAlignment="1" applyProtection="1">
      <alignment vertical="center"/>
      <protection locked="0"/>
    </xf>
    <xf numFmtId="0" fontId="10" fillId="0" borderId="25"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0" borderId="32" xfId="0" applyFont="1" applyFill="1" applyBorder="1" applyAlignment="1">
      <alignment horizontal="center" vertical="center" wrapText="1"/>
    </xf>
    <xf numFmtId="0" fontId="10" fillId="12" borderId="25" xfId="0" applyFont="1" applyFill="1" applyBorder="1" applyAlignment="1">
      <alignment horizontal="center" vertical="center" wrapText="1"/>
    </xf>
    <xf numFmtId="0" fontId="10" fillId="12" borderId="18" xfId="0" applyFont="1" applyFill="1" applyBorder="1" applyAlignment="1">
      <alignment horizontal="center" vertical="center" wrapText="1"/>
    </xf>
    <xf numFmtId="0" fontId="10" fillId="7" borderId="27" xfId="0" applyFont="1" applyFill="1" applyBorder="1" applyAlignment="1">
      <alignment horizontal="center" vertical="center"/>
    </xf>
    <xf numFmtId="0" fontId="10" fillId="7" borderId="32" xfId="0" applyFont="1" applyFill="1" applyBorder="1" applyAlignment="1">
      <alignment horizontal="center" vertical="center"/>
    </xf>
    <xf numFmtId="0" fontId="10" fillId="0" borderId="0" xfId="0" applyFont="1" applyFill="1" applyAlignment="1">
      <alignment horizontal="center" vertical="center" wrapText="1"/>
    </xf>
    <xf numFmtId="0" fontId="10" fillId="12" borderId="26" xfId="0" applyFont="1" applyFill="1" applyBorder="1" applyAlignment="1">
      <alignment horizontal="center" vertical="center" wrapText="1"/>
    </xf>
    <xf numFmtId="0" fontId="10" fillId="12" borderId="30" xfId="0" applyFont="1" applyFill="1" applyBorder="1" applyAlignment="1">
      <alignment horizontal="center" vertical="center" wrapText="1"/>
    </xf>
    <xf numFmtId="0" fontId="10" fillId="12" borderId="33" xfId="0" applyFont="1" applyFill="1" applyBorder="1" applyAlignment="1">
      <alignment horizontal="center" vertical="center" wrapText="1"/>
    </xf>
    <xf numFmtId="0" fontId="17" fillId="0" borderId="0" xfId="0" applyFont="1" applyFill="1" applyAlignment="1">
      <alignment horizontal="center" vertical="center" wrapText="1"/>
    </xf>
    <xf numFmtId="0" fontId="17" fillId="0" borderId="0" xfId="0" applyFont="1" applyFill="1" applyBorder="1" applyAlignment="1">
      <alignment horizontal="right" vertical="center" wrapText="1"/>
    </xf>
    <xf numFmtId="0" fontId="17" fillId="0" borderId="34" xfId="0" applyFont="1" applyFill="1" applyBorder="1" applyAlignment="1">
      <alignment horizontal="right" vertical="center" wrapText="1"/>
    </xf>
    <xf numFmtId="0" fontId="10" fillId="0" borderId="35" xfId="0" applyFont="1" applyFill="1" applyBorder="1" applyAlignment="1">
      <alignment horizontal="center" vertical="center" wrapText="1"/>
    </xf>
    <xf numFmtId="0" fontId="10" fillId="0" borderId="18" xfId="0" applyFont="1" applyFill="1" applyBorder="1" applyAlignment="1">
      <alignment horizontal="center" vertical="center"/>
    </xf>
    <xf numFmtId="0" fontId="0" fillId="0" borderId="0" xfId="0" applyFont="1" applyAlignment="1" applyProtection="1">
      <alignment vertical="center"/>
      <protection locked="0"/>
    </xf>
    <xf numFmtId="0" fontId="0" fillId="0" borderId="0" xfId="0" applyFont="1" applyAlignment="1" applyProtection="1">
      <alignment vertical="center"/>
    </xf>
    <xf numFmtId="0" fontId="0" fillId="0" borderId="41" xfId="0" applyFont="1" applyBorder="1" applyAlignment="1" applyProtection="1">
      <alignment vertical="center"/>
      <protection locked="0"/>
    </xf>
    <xf numFmtId="0" fontId="0" fillId="0" borderId="0" xfId="0" applyFont="1" applyAlignment="1">
      <alignment horizontal="center" vertical="center" wrapText="1"/>
    </xf>
    <xf numFmtId="0" fontId="22" fillId="0" borderId="23" xfId="0" applyFont="1" applyBorder="1" applyAlignment="1" applyProtection="1">
      <alignment vertical="center"/>
      <protection locked="0"/>
    </xf>
    <xf numFmtId="0" fontId="22" fillId="0" borderId="41" xfId="0" applyFont="1" applyBorder="1" applyAlignment="1" applyProtection="1">
      <alignment vertical="center"/>
      <protection locked="0"/>
    </xf>
    <xf numFmtId="0" fontId="0" fillId="12" borderId="42"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22" fillId="0" borderId="0" xfId="0" applyFont="1" applyFill="1" applyBorder="1" applyAlignment="1" applyProtection="1">
      <alignment vertical="center"/>
      <protection locked="0"/>
    </xf>
    <xf numFmtId="0" fontId="0" fillId="0" borderId="36" xfId="0" applyFont="1" applyBorder="1" applyAlignment="1">
      <alignment horizontal="center" vertical="center" wrapText="1"/>
    </xf>
    <xf numFmtId="0" fontId="0" fillId="0" borderId="0" xfId="0" applyFont="1" applyBorder="1" applyAlignment="1">
      <alignment horizontal="center" vertical="center" wrapText="1"/>
    </xf>
    <xf numFmtId="0" fontId="19" fillId="7" borderId="19" xfId="0" applyFont="1" applyFill="1" applyBorder="1" applyAlignment="1">
      <alignment horizontal="center" vertical="center" wrapText="1"/>
    </xf>
    <xf numFmtId="0" fontId="21" fillId="6" borderId="24" xfId="0" applyFont="1" applyFill="1" applyBorder="1" applyAlignment="1">
      <alignment horizontal="center" vertical="center" wrapText="1"/>
    </xf>
    <xf numFmtId="0" fontId="10" fillId="0" borderId="0" xfId="0" applyFont="1" applyAlignment="1">
      <alignment horizontal="center" vertical="center" wrapText="1"/>
    </xf>
    <xf numFmtId="0" fontId="25" fillId="12" borderId="31" xfId="0" applyFont="1" applyFill="1" applyBorder="1" applyAlignment="1">
      <alignment horizontal="center" wrapText="1"/>
    </xf>
    <xf numFmtId="0" fontId="22" fillId="0" borderId="0" xfId="0" applyFont="1" applyBorder="1" applyAlignment="1" applyProtection="1">
      <alignment vertical="center"/>
      <protection locked="0"/>
    </xf>
    <xf numFmtId="0" fontId="22" fillId="0" borderId="0" xfId="0" applyFont="1" applyBorder="1" applyAlignment="1" applyProtection="1">
      <alignment vertical="center" wrapText="1"/>
      <protection locked="0"/>
    </xf>
    <xf numFmtId="0" fontId="0" fillId="0" borderId="0" xfId="0" applyAlignment="1">
      <alignment horizontal="left" vertical="center" wrapText="1"/>
    </xf>
    <xf numFmtId="0" fontId="20" fillId="7" borderId="24" xfId="0" applyFont="1" applyFill="1" applyBorder="1" applyAlignment="1">
      <alignment horizontal="right" vertical="center" wrapText="1"/>
    </xf>
    <xf numFmtId="0" fontId="20" fillId="7" borderId="24" xfId="0" applyFont="1" applyFill="1" applyBorder="1" applyAlignment="1">
      <alignment horizontal="right" vertical="center"/>
    </xf>
    <xf numFmtId="0" fontId="26" fillId="0" borderId="0" xfId="0" applyFont="1"/>
    <xf numFmtId="0" fontId="10" fillId="0" borderId="0" xfId="0" applyFont="1" applyAlignment="1">
      <alignment horizontal="center" vertical="center" wrapText="1"/>
    </xf>
    <xf numFmtId="165" fontId="10" fillId="0" borderId="0" xfId="0" applyNumberFormat="1" applyFont="1" applyAlignment="1" applyProtection="1">
      <alignment vertical="center"/>
    </xf>
    <xf numFmtId="43" fontId="22" fillId="12" borderId="42" xfId="121" applyFont="1" applyFill="1" applyBorder="1" applyAlignment="1" applyProtection="1">
      <alignment vertical="center"/>
      <protection locked="0"/>
    </xf>
    <xf numFmtId="0" fontId="27" fillId="3" borderId="18" xfId="0" applyFont="1" applyFill="1" applyBorder="1" applyAlignment="1">
      <alignment horizontal="center" vertical="center" wrapText="1"/>
    </xf>
    <xf numFmtId="0" fontId="28" fillId="0" borderId="0" xfId="0" applyFont="1" applyAlignment="1">
      <alignment horizontal="left" vertical="center"/>
    </xf>
    <xf numFmtId="0" fontId="10" fillId="0" borderId="20" xfId="0" applyFont="1" applyFill="1" applyBorder="1" applyAlignment="1">
      <alignment horizontal="center" vertical="center"/>
    </xf>
    <xf numFmtId="0" fontId="10" fillId="0" borderId="48" xfId="0" applyFont="1" applyBorder="1"/>
    <xf numFmtId="0" fontId="10" fillId="0" borderId="49" xfId="0" applyFont="1" applyBorder="1"/>
    <xf numFmtId="0" fontId="10" fillId="0" borderId="20" xfId="0" applyFont="1" applyBorder="1"/>
    <xf numFmtId="0" fontId="0" fillId="0" borderId="20" xfId="0" applyBorder="1" applyAlignment="1">
      <alignment horizontal="left" vertical="center"/>
    </xf>
    <xf numFmtId="0" fontId="10" fillId="0" borderId="0" xfId="0" applyFont="1" applyAlignment="1">
      <alignment horizontal="center" vertical="center" wrapText="1"/>
    </xf>
    <xf numFmtId="0" fontId="0" fillId="0" borderId="0" xfId="0" applyFont="1" applyAlignment="1">
      <alignment horizontal="center"/>
    </xf>
    <xf numFmtId="0" fontId="16" fillId="11" borderId="0" xfId="0" applyFont="1" applyFill="1" applyAlignment="1">
      <alignment horizontal="center" wrapText="1" readingOrder="1"/>
    </xf>
    <xf numFmtId="0" fontId="0" fillId="0" borderId="13" xfId="0" applyBorder="1" applyAlignment="1">
      <alignment horizontal="center" vertical="center" wrapText="1"/>
    </xf>
    <xf numFmtId="0" fontId="0" fillId="0" borderId="12" xfId="0" applyBorder="1" applyAlignment="1">
      <alignment horizontal="center" vertical="center"/>
    </xf>
    <xf numFmtId="0" fontId="11" fillId="9" borderId="1" xfId="0" applyFont="1" applyFill="1" applyBorder="1" applyAlignment="1">
      <alignment horizontal="center" vertical="center" wrapText="1"/>
    </xf>
    <xf numFmtId="0" fontId="0" fillId="8" borderId="1" xfId="0" applyFill="1" applyBorder="1" applyAlignment="1">
      <alignment horizontal="center"/>
    </xf>
    <xf numFmtId="0" fontId="18" fillId="7" borderId="19" xfId="0" applyFont="1" applyFill="1" applyBorder="1" applyAlignment="1" applyProtection="1">
      <alignment horizontal="center" vertical="center"/>
      <protection locked="0"/>
    </xf>
    <xf numFmtId="0" fontId="18" fillId="7" borderId="20" xfId="0" applyFont="1" applyFill="1" applyBorder="1" applyAlignment="1" applyProtection="1">
      <alignment horizontal="center" vertical="center"/>
      <protection locked="0"/>
    </xf>
    <xf numFmtId="0" fontId="10" fillId="0" borderId="0" xfId="0" applyFont="1" applyAlignment="1">
      <alignment horizontal="center" vertical="center" wrapText="1"/>
    </xf>
    <xf numFmtId="0" fontId="21" fillId="6" borderId="44" xfId="0" applyFont="1" applyFill="1" applyBorder="1" applyAlignment="1">
      <alignment horizontal="center" vertical="center" wrapText="1"/>
    </xf>
    <xf numFmtId="0" fontId="21" fillId="6" borderId="45" xfId="0" applyFont="1" applyFill="1" applyBorder="1" applyAlignment="1">
      <alignment horizontal="center" vertical="center" wrapText="1"/>
    </xf>
    <xf numFmtId="0" fontId="21" fillId="6" borderId="46" xfId="0" applyFont="1" applyFill="1" applyBorder="1" applyAlignment="1">
      <alignment horizontal="center" vertical="center" wrapText="1"/>
    </xf>
    <xf numFmtId="0" fontId="18" fillId="7" borderId="50" xfId="0" applyFont="1" applyFill="1" applyBorder="1" applyAlignment="1" applyProtection="1">
      <alignment horizontal="center" vertical="center" wrapText="1"/>
      <protection locked="0"/>
    </xf>
    <xf numFmtId="0" fontId="18" fillId="7" borderId="51" xfId="0" applyFont="1" applyFill="1" applyBorder="1" applyAlignment="1" applyProtection="1">
      <alignment horizontal="center" vertical="center" wrapText="1"/>
      <protection locked="0"/>
    </xf>
    <xf numFmtId="0" fontId="18" fillId="7" borderId="52" xfId="0" applyFont="1" applyFill="1" applyBorder="1" applyAlignment="1" applyProtection="1">
      <alignment horizontal="center" vertical="center" wrapText="1"/>
      <protection locked="0"/>
    </xf>
    <xf numFmtId="0" fontId="10" fillId="7" borderId="21" xfId="0" applyFont="1" applyFill="1" applyBorder="1" applyAlignment="1" applyProtection="1">
      <alignment horizontal="center" vertical="center"/>
    </xf>
    <xf numFmtId="0" fontId="17" fillId="7" borderId="53" xfId="0" applyFont="1" applyFill="1" applyBorder="1" applyAlignment="1" applyProtection="1">
      <alignment horizontal="center" vertical="center" wrapText="1"/>
      <protection locked="0"/>
    </xf>
    <xf numFmtId="0" fontId="17" fillId="7" borderId="54" xfId="0" applyFont="1" applyFill="1" applyBorder="1" applyAlignment="1" applyProtection="1">
      <alignment horizontal="center" vertical="center" wrapText="1"/>
      <protection locked="0"/>
    </xf>
    <xf numFmtId="0" fontId="17" fillId="7" borderId="55" xfId="0" applyFont="1" applyFill="1" applyBorder="1" applyAlignment="1" applyProtection="1">
      <alignment horizontal="center" vertical="center" wrapText="1"/>
      <protection locked="0"/>
    </xf>
    <xf numFmtId="0" fontId="10" fillId="0" borderId="56" xfId="0" applyFont="1" applyFill="1" applyBorder="1" applyAlignment="1">
      <alignment horizontal="center" vertical="center"/>
    </xf>
    <xf numFmtId="0" fontId="10" fillId="0" borderId="57" xfId="0" applyFont="1" applyFill="1" applyBorder="1" applyAlignment="1">
      <alignment horizontal="center" vertical="center"/>
    </xf>
    <xf numFmtId="0" fontId="10" fillId="0" borderId="49" xfId="0" applyFont="1" applyFill="1" applyBorder="1" applyAlignment="1">
      <alignment horizontal="center" vertical="center"/>
    </xf>
    <xf numFmtId="0" fontId="10" fillId="0" borderId="48" xfId="0" applyFont="1" applyFill="1" applyBorder="1" applyAlignment="1">
      <alignment horizontal="center" vertical="center"/>
    </xf>
    <xf numFmtId="0" fontId="19" fillId="7" borderId="21" xfId="0" applyFont="1" applyFill="1" applyBorder="1" applyAlignment="1">
      <alignment horizontal="center" vertical="center" wrapText="1"/>
    </xf>
    <xf numFmtId="0" fontId="10" fillId="0" borderId="58" xfId="0" applyFont="1" applyFill="1" applyBorder="1" applyAlignment="1">
      <alignment horizontal="center" vertical="center"/>
    </xf>
    <xf numFmtId="0" fontId="10" fillId="12" borderId="59" xfId="0" applyFont="1" applyFill="1" applyBorder="1" applyAlignment="1">
      <alignment horizontal="center" vertical="center" wrapText="1"/>
    </xf>
    <xf numFmtId="0" fontId="10" fillId="0" borderId="60" xfId="0" applyFont="1" applyFill="1" applyBorder="1" applyAlignment="1">
      <alignment horizontal="center" vertical="center"/>
    </xf>
    <xf numFmtId="0" fontId="10" fillId="12" borderId="61" xfId="0" applyFont="1" applyFill="1" applyBorder="1" applyAlignment="1">
      <alignment horizontal="center" vertical="center" wrapText="1"/>
    </xf>
    <xf numFmtId="0" fontId="17" fillId="7" borderId="53" xfId="0" applyFont="1" applyFill="1" applyBorder="1" applyAlignment="1">
      <alignment horizontal="center" vertical="center" wrapText="1"/>
    </xf>
    <xf numFmtId="0" fontId="17" fillId="7" borderId="55" xfId="0" applyFont="1" applyFill="1" applyBorder="1" applyAlignment="1">
      <alignment horizontal="center" vertical="center" wrapText="1"/>
    </xf>
    <xf numFmtId="0" fontId="17" fillId="7" borderId="62" xfId="0" applyFont="1" applyFill="1" applyBorder="1" applyAlignment="1">
      <alignment horizontal="center" vertical="center"/>
    </xf>
    <xf numFmtId="0" fontId="17" fillId="7" borderId="63" xfId="0" applyFont="1" applyFill="1" applyBorder="1" applyAlignment="1">
      <alignment horizontal="center" vertical="center"/>
    </xf>
    <xf numFmtId="0" fontId="17" fillId="7" borderId="64" xfId="0" applyFont="1" applyFill="1" applyBorder="1" applyAlignment="1">
      <alignment horizontal="center" vertical="center"/>
    </xf>
    <xf numFmtId="0" fontId="19" fillId="7" borderId="65" xfId="0" applyFont="1" applyFill="1" applyBorder="1" applyAlignment="1">
      <alignment horizontal="center" vertical="center" wrapText="1"/>
    </xf>
    <xf numFmtId="0" fontId="19" fillId="7" borderId="66" xfId="0" applyFont="1" applyFill="1" applyBorder="1" applyAlignment="1">
      <alignment horizontal="center" vertical="center" wrapText="1"/>
    </xf>
    <xf numFmtId="0" fontId="17" fillId="7" borderId="21" xfId="0" applyFont="1" applyFill="1" applyBorder="1" applyAlignment="1">
      <alignment horizontal="center" vertical="center"/>
    </xf>
    <xf numFmtId="0" fontId="10" fillId="7" borderId="21" xfId="0" applyFont="1" applyFill="1" applyBorder="1" applyAlignment="1">
      <alignment horizontal="center" vertical="center"/>
    </xf>
    <xf numFmtId="0" fontId="0" fillId="0" borderId="49" xfId="0" applyBorder="1" applyAlignment="1">
      <alignment horizontal="left" vertical="center"/>
    </xf>
    <xf numFmtId="0" fontId="0" fillId="0" borderId="48" xfId="0" applyBorder="1" applyAlignment="1">
      <alignment horizontal="left" vertical="center"/>
    </xf>
    <xf numFmtId="0" fontId="17" fillId="7" borderId="21" xfId="0" applyFont="1" applyFill="1" applyBorder="1" applyAlignment="1">
      <alignment horizontal="center" vertical="center" wrapText="1"/>
    </xf>
    <xf numFmtId="0" fontId="10" fillId="7" borderId="21" xfId="0" applyFont="1" applyFill="1" applyBorder="1" applyAlignment="1">
      <alignment horizontal="center" vertical="center" wrapText="1"/>
    </xf>
    <xf numFmtId="0" fontId="10" fillId="12" borderId="25" xfId="0" applyFont="1" applyFill="1" applyBorder="1" applyAlignment="1">
      <alignment horizontal="center" vertical="center"/>
    </xf>
    <xf numFmtId="0" fontId="10" fillId="12" borderId="26" xfId="0" applyFont="1" applyFill="1" applyBorder="1" applyAlignment="1">
      <alignment horizontal="center" vertical="center"/>
    </xf>
    <xf numFmtId="0" fontId="0" fillId="0" borderId="43" xfId="0" applyFont="1" applyBorder="1"/>
    <xf numFmtId="0" fontId="29" fillId="6" borderId="27" xfId="0" applyFont="1" applyFill="1" applyBorder="1" applyAlignment="1">
      <alignment horizontal="center"/>
    </xf>
    <xf numFmtId="0" fontId="29" fillId="6" borderId="28" xfId="0" applyFont="1" applyFill="1" applyBorder="1" applyAlignment="1">
      <alignment horizontal="center"/>
    </xf>
    <xf numFmtId="0" fontId="29" fillId="6" borderId="29" xfId="0" applyFont="1" applyFill="1" applyBorder="1" applyAlignment="1">
      <alignment horizontal="center"/>
    </xf>
    <xf numFmtId="43" fontId="0" fillId="12" borderId="18" xfId="0" applyNumberFormat="1" applyFont="1" applyFill="1" applyBorder="1"/>
    <xf numFmtId="0" fontId="0" fillId="12" borderId="18" xfId="0" applyFont="1" applyFill="1" applyBorder="1"/>
    <xf numFmtId="43" fontId="0" fillId="12" borderId="30" xfId="0" applyNumberFormat="1" applyFont="1" applyFill="1" applyBorder="1"/>
    <xf numFmtId="43" fontId="0" fillId="12" borderId="47" xfId="0" applyNumberFormat="1" applyFont="1" applyFill="1" applyBorder="1"/>
    <xf numFmtId="0" fontId="0" fillId="0" borderId="37" xfId="0" applyFont="1" applyBorder="1"/>
    <xf numFmtId="0" fontId="0" fillId="0" borderId="0" xfId="0" applyFont="1" applyBorder="1"/>
    <xf numFmtId="0" fontId="0" fillId="0" borderId="38" xfId="0" applyFont="1" applyBorder="1"/>
    <xf numFmtId="0" fontId="0" fillId="0" borderId="39" xfId="0" applyFont="1" applyBorder="1"/>
    <xf numFmtId="0" fontId="0" fillId="0" borderId="40" xfId="0" applyFont="1" applyBorder="1"/>
    <xf numFmtId="0" fontId="29" fillId="6" borderId="23" xfId="0" applyFont="1" applyFill="1" applyBorder="1" applyAlignment="1">
      <alignment horizontal="center"/>
    </xf>
    <xf numFmtId="43" fontId="0" fillId="12" borderId="22" xfId="0" applyNumberFormat="1" applyFont="1" applyFill="1" applyBorder="1"/>
    <xf numFmtId="0" fontId="17" fillId="7" borderId="67" xfId="0" applyFont="1" applyFill="1" applyBorder="1" applyAlignment="1" applyProtection="1">
      <alignment horizontal="center" vertical="center" wrapText="1"/>
      <protection locked="0"/>
    </xf>
    <xf numFmtId="0" fontId="17" fillId="7" borderId="68" xfId="0" applyFont="1" applyFill="1" applyBorder="1" applyAlignment="1" applyProtection="1">
      <alignment horizontal="center" vertical="center" wrapText="1"/>
      <protection locked="0"/>
    </xf>
    <xf numFmtId="0" fontId="17" fillId="7" borderId="69" xfId="0" applyFont="1" applyFill="1" applyBorder="1" applyAlignment="1" applyProtection="1">
      <alignment horizontal="center" vertical="center" wrapText="1"/>
      <protection locked="0"/>
    </xf>
    <xf numFmtId="0" fontId="19" fillId="7" borderId="53" xfId="0" applyFont="1" applyFill="1" applyBorder="1" applyAlignment="1" applyProtection="1">
      <alignment horizontal="center" vertical="center" wrapText="1"/>
    </xf>
    <xf numFmtId="0" fontId="19" fillId="7" borderId="55" xfId="0" applyFont="1" applyFill="1" applyBorder="1" applyAlignment="1" applyProtection="1">
      <alignment horizontal="center" vertical="center" wrapText="1"/>
    </xf>
  </cellXfs>
  <cellStyles count="125">
    <cellStyle name="Collegamento ipertestuale" xfId="124" builtinId="8"/>
    <cellStyle name="Excel Built-in Normal" xfId="1"/>
    <cellStyle name="Excel Built-in Normal 2" xfId="123"/>
    <cellStyle name="Migliaia" xfId="121" builtinId="3"/>
    <cellStyle name="Migliaia 10" xfId="2"/>
    <cellStyle name="Migliaia 10 2" xfId="3"/>
    <cellStyle name="Migliaia 10 3" xfId="4"/>
    <cellStyle name="Migliaia 10 4" xfId="5"/>
    <cellStyle name="Migliaia 10 5" xfId="6"/>
    <cellStyle name="Migliaia 11" xfId="7"/>
    <cellStyle name="Migliaia 12" xfId="8"/>
    <cellStyle name="Migliaia 12 2" xfId="9"/>
    <cellStyle name="Migliaia 12 3" xfId="10"/>
    <cellStyle name="Migliaia 12 4" xfId="11"/>
    <cellStyle name="Migliaia 12 5" xfId="12"/>
    <cellStyle name="Migliaia 13" xfId="13"/>
    <cellStyle name="Migliaia 13 2" xfId="14"/>
    <cellStyle name="Migliaia 13 3" xfId="15"/>
    <cellStyle name="Migliaia 13 4" xfId="16"/>
    <cellStyle name="Migliaia 13 5" xfId="17"/>
    <cellStyle name="Migliaia 14" xfId="18"/>
    <cellStyle name="Migliaia 14 2" xfId="19"/>
    <cellStyle name="Migliaia 14 3" xfId="20"/>
    <cellStyle name="Migliaia 14 4" xfId="21"/>
    <cellStyle name="Migliaia 14 5" xfId="22"/>
    <cellStyle name="Migliaia 15" xfId="23"/>
    <cellStyle name="Migliaia 15 2" xfId="24"/>
    <cellStyle name="Migliaia 15 3" xfId="25"/>
    <cellStyle name="Migliaia 15 4" xfId="26"/>
    <cellStyle name="Migliaia 15 5" xfId="27"/>
    <cellStyle name="Migliaia 16" xfId="28"/>
    <cellStyle name="Migliaia 16 2" xfId="29"/>
    <cellStyle name="Migliaia 16 3" xfId="30"/>
    <cellStyle name="Migliaia 16 4" xfId="31"/>
    <cellStyle name="Migliaia 16 5" xfId="32"/>
    <cellStyle name="Migliaia 17" xfId="33"/>
    <cellStyle name="Migliaia 17 2" xfId="34"/>
    <cellStyle name="Migliaia 17 3" xfId="35"/>
    <cellStyle name="Migliaia 17 4" xfId="36"/>
    <cellStyle name="Migliaia 17 5" xfId="37"/>
    <cellStyle name="Migliaia 18" xfId="38"/>
    <cellStyle name="Migliaia 18 2" xfId="39"/>
    <cellStyle name="Migliaia 18 3" xfId="40"/>
    <cellStyle name="Migliaia 18 4" xfId="41"/>
    <cellStyle name="Migliaia 18 5" xfId="42"/>
    <cellStyle name="Migliaia 19" xfId="43"/>
    <cellStyle name="Migliaia 19 2" xfId="44"/>
    <cellStyle name="Migliaia 19 3" xfId="45"/>
    <cellStyle name="Migliaia 19 4" xfId="46"/>
    <cellStyle name="Migliaia 19 5" xfId="47"/>
    <cellStyle name="Migliaia 2" xfId="48"/>
    <cellStyle name="Migliaia 2 2" xfId="49"/>
    <cellStyle name="Migliaia 2 2 2" xfId="50"/>
    <cellStyle name="Migliaia 2 2 3" xfId="51"/>
    <cellStyle name="Migliaia 2 2 4" xfId="52"/>
    <cellStyle name="Migliaia 2 2 5" xfId="53"/>
    <cellStyle name="Migliaia 2 3" xfId="54"/>
    <cellStyle name="Migliaia 2 4" xfId="55"/>
    <cellStyle name="Migliaia 2 5" xfId="56"/>
    <cellStyle name="Migliaia 2 6" xfId="57"/>
    <cellStyle name="Migliaia 2 7" xfId="58"/>
    <cellStyle name="Migliaia 20" xfId="59"/>
    <cellStyle name="Migliaia 20 2" xfId="60"/>
    <cellStyle name="Migliaia 20 3" xfId="61"/>
    <cellStyle name="Migliaia 20 4" xfId="62"/>
    <cellStyle name="Migliaia 20 5" xfId="63"/>
    <cellStyle name="Migliaia 21" xfId="64"/>
    <cellStyle name="Migliaia 21 2" xfId="65"/>
    <cellStyle name="Migliaia 21 3" xfId="66"/>
    <cellStyle name="Migliaia 21 4" xfId="67"/>
    <cellStyle name="Migliaia 21 5" xfId="68"/>
    <cellStyle name="Migliaia 22" xfId="69"/>
    <cellStyle name="Migliaia 22 2" xfId="70"/>
    <cellStyle name="Migliaia 22 3" xfId="71"/>
    <cellStyle name="Migliaia 22 4" xfId="72"/>
    <cellStyle name="Migliaia 22 5" xfId="73"/>
    <cellStyle name="Migliaia 23" xfId="74"/>
    <cellStyle name="Migliaia 24" xfId="75"/>
    <cellStyle name="Migliaia 25" xfId="76"/>
    <cellStyle name="Migliaia 26" xfId="77"/>
    <cellStyle name="Migliaia 27" xfId="78"/>
    <cellStyle name="Migliaia 3" xfId="79"/>
    <cellStyle name="Migliaia 3 2" xfId="80"/>
    <cellStyle name="Migliaia 3 2 2" xfId="81"/>
    <cellStyle name="Migliaia 3 2 3" xfId="82"/>
    <cellStyle name="Migliaia 3 2 4" xfId="83"/>
    <cellStyle name="Migliaia 3 2 5" xfId="84"/>
    <cellStyle name="Migliaia 3 3" xfId="85"/>
    <cellStyle name="Migliaia 3 4" xfId="86"/>
    <cellStyle name="Migliaia 3 5" xfId="87"/>
    <cellStyle name="Migliaia 3 6" xfId="88"/>
    <cellStyle name="Migliaia 4" xfId="89"/>
    <cellStyle name="Migliaia 4 2" xfId="90"/>
    <cellStyle name="Migliaia 4 3" xfId="91"/>
    <cellStyle name="Migliaia 4 4" xfId="92"/>
    <cellStyle name="Migliaia 4 5" xfId="93"/>
    <cellStyle name="Migliaia 5" xfId="94"/>
    <cellStyle name="Migliaia 5 2" xfId="95"/>
    <cellStyle name="Migliaia 5 3" xfId="96"/>
    <cellStyle name="Migliaia 5 4" xfId="97"/>
    <cellStyle name="Migliaia 5 5" xfId="98"/>
    <cellStyle name="Migliaia 6" xfId="99"/>
    <cellStyle name="Migliaia 6 2" xfId="100"/>
    <cellStyle name="Migliaia 6 3" xfId="101"/>
    <cellStyle name="Migliaia 6 4" xfId="102"/>
    <cellStyle name="Migliaia 6 5" xfId="103"/>
    <cellStyle name="Migliaia 7" xfId="104"/>
    <cellStyle name="Migliaia 7 2" xfId="105"/>
    <cellStyle name="Migliaia 7 3" xfId="106"/>
    <cellStyle name="Migliaia 7 4" xfId="107"/>
    <cellStyle name="Migliaia 7 5" xfId="108"/>
    <cellStyle name="Migliaia 8" xfId="109"/>
    <cellStyle name="Migliaia 8 2" xfId="110"/>
    <cellStyle name="Migliaia 8 3" xfId="111"/>
    <cellStyle name="Migliaia 8 4" xfId="112"/>
    <cellStyle name="Migliaia 8 5" xfId="113"/>
    <cellStyle name="Migliaia 9" xfId="114"/>
    <cellStyle name="Migliaia 9 2" xfId="115"/>
    <cellStyle name="Migliaia 9 3" xfId="116"/>
    <cellStyle name="Migliaia 9 4" xfId="117"/>
    <cellStyle name="Migliaia 9 5" xfId="118"/>
    <cellStyle name="Normale" xfId="0" builtinId="0"/>
    <cellStyle name="Normale 2" xfId="119"/>
    <cellStyle name="Normale 2 2" xfId="120"/>
    <cellStyle name="Percentuale" xfId="122" builtinId="5"/>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6</xdr:row>
      <xdr:rowOff>0</xdr:rowOff>
    </xdr:from>
    <xdr:to>
      <xdr:col>10</xdr:col>
      <xdr:colOff>314325</xdr:colOff>
      <xdr:row>14</xdr:row>
      <xdr:rowOff>66675</xdr:rowOff>
    </xdr:to>
    <xdr:sp macro="" textlink="">
      <xdr:nvSpPr>
        <xdr:cNvPr id="2" name="CasellaDiTesto 1"/>
        <xdr:cNvSpPr txBox="1"/>
      </xdr:nvSpPr>
      <xdr:spPr>
        <a:xfrm>
          <a:off x="1219200" y="1143000"/>
          <a:ext cx="5800725" cy="1590675"/>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400" b="1" i="1"/>
            <a:t>Gara a procedura aperta ai sensi del D.Lgs. 50/2016 e s.m.i., per servizi di vigilanza armata per il Ministero della Giustizia - ID 2201</a:t>
          </a:r>
        </a:p>
        <a:p>
          <a:endParaRPr lang="it-IT" sz="1400" b="1" i="1">
            <a:solidFill>
              <a:srgbClr val="FF0000"/>
            </a:solidFill>
          </a:endParaRPr>
        </a:p>
        <a:p>
          <a:r>
            <a:rPr lang="it-IT" sz="1400" b="1" i="1">
              <a:solidFill>
                <a:sysClr val="windowText" lastClr="000000"/>
              </a:solidFill>
            </a:rPr>
            <a:t>Allegato 11 al Disciplinare - Schema di Anomalia</a:t>
          </a:r>
        </a:p>
      </xdr:txBody>
    </xdr:sp>
    <xdr:clientData/>
  </xdr:twoCellAnchor>
  <xdr:twoCellAnchor editAs="oneCell">
    <xdr:from>
      <xdr:col>1</xdr:col>
      <xdr:colOff>19050</xdr:colOff>
      <xdr:row>2</xdr:row>
      <xdr:rowOff>161925</xdr:rowOff>
    </xdr:from>
    <xdr:to>
      <xdr:col>3</xdr:col>
      <xdr:colOff>361950</xdr:colOff>
      <xdr:row>4</xdr:row>
      <xdr:rowOff>180975</xdr:rowOff>
    </xdr:to>
    <xdr:pic>
      <xdr:nvPicPr>
        <xdr:cNvPr id="3" name="Immagine 2" descr="Consip bandiera grey1 x doc"/>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2753" t="63158" r="9404"/>
        <a:stretch/>
      </xdr:blipFill>
      <xdr:spPr bwMode="auto">
        <a:xfrm>
          <a:off x="1238250" y="542925"/>
          <a:ext cx="1562100" cy="40005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104775</xdr:colOff>
      <xdr:row>6</xdr:row>
      <xdr:rowOff>95249</xdr:rowOff>
    </xdr:from>
    <xdr:to>
      <xdr:col>7</xdr:col>
      <xdr:colOff>9525</xdr:colOff>
      <xdr:row>77</xdr:row>
      <xdr:rowOff>47625</xdr:rowOff>
    </xdr:to>
    <xdr:sp macro="" textlink="">
      <xdr:nvSpPr>
        <xdr:cNvPr id="2" name="Rettangolo 1"/>
        <xdr:cNvSpPr/>
      </xdr:nvSpPr>
      <xdr:spPr>
        <a:xfrm>
          <a:off x="104775" y="990599"/>
          <a:ext cx="6486525" cy="11449051"/>
        </a:xfrm>
        <a:prstGeom prst="rect">
          <a:avLst/>
        </a:prstGeom>
        <a:solidFill>
          <a:schemeClr val="bg1"/>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it-IT" sz="1100" b="1">
              <a:solidFill>
                <a:srgbClr val="002060"/>
              </a:solidFill>
            </a:rPr>
            <a:t>Istruzioni:</a:t>
          </a:r>
        </a:p>
        <a:p>
          <a:pPr algn="l"/>
          <a:endParaRPr lang="it-IT" sz="9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it-IT" sz="900">
              <a:solidFill>
                <a:sysClr val="windowText" lastClr="000000"/>
              </a:solidFill>
            </a:rPr>
            <a:t>Nel</a:t>
          </a:r>
          <a:r>
            <a:rPr lang="it-IT" sz="900" baseline="0">
              <a:solidFill>
                <a:sysClr val="windowText" lastClr="000000"/>
              </a:solidFill>
            </a:rPr>
            <a:t> caso in cui l'offerta risultasse anormalmente bassa ai sensi dell'art. 97 del D.lgs 50/2016, la Stazione Appaltante chiederà al concorrente di fornire spiegazioni relativamente ai prezzi offerti e i costi. A supporto delle spiegazioni, il concorrente potrà usufruire del presente file xls, compilato in ogni sua parte, secondo le modalità di seguito descritte. </a:t>
          </a:r>
        </a:p>
        <a:p>
          <a:pPr marL="0" marR="0" lvl="0" indent="0" algn="l" defTabSz="914400" eaLnBrk="1" fontAlgn="auto" latinLnBrk="0" hangingPunct="1">
            <a:lnSpc>
              <a:spcPct val="100000"/>
            </a:lnSpc>
            <a:spcBef>
              <a:spcPts val="0"/>
            </a:spcBef>
            <a:spcAft>
              <a:spcPts val="0"/>
            </a:spcAft>
            <a:buClrTx/>
            <a:buSzTx/>
            <a:buFontTx/>
            <a:buNone/>
            <a:tabLst/>
            <a:defRPr/>
          </a:pPr>
          <a:r>
            <a:rPr lang="it-IT" sz="900" baseline="0">
              <a:solidFill>
                <a:sysClr val="windowText" lastClr="000000"/>
              </a:solidFill>
            </a:rPr>
            <a:t>Resta ferma la possiblità per il concorrente di aggiungere ulteriori voci di costo rispetto a quelle previste nel presente file, e di spiegare nelle giustificazioni fornite le motivazioni delle proprie dichiarazioni. </a:t>
          </a:r>
        </a:p>
        <a:p>
          <a:pPr marL="0" marR="0" lvl="0" indent="0" algn="l" defTabSz="914400" eaLnBrk="1" fontAlgn="auto" latinLnBrk="0" hangingPunct="1">
            <a:lnSpc>
              <a:spcPct val="100000"/>
            </a:lnSpc>
            <a:spcBef>
              <a:spcPts val="0"/>
            </a:spcBef>
            <a:spcAft>
              <a:spcPts val="0"/>
            </a:spcAft>
            <a:buClrTx/>
            <a:buSzTx/>
            <a:buFontTx/>
            <a:buNone/>
            <a:tabLst/>
            <a:defRPr/>
          </a:pPr>
          <a:endParaRPr lang="it-IT" sz="900" baseline="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it-IT" sz="900" baseline="0">
              <a:solidFill>
                <a:sysClr val="windowText" lastClr="000000"/>
              </a:solidFill>
            </a:rPr>
            <a:t>Per ciascun lotto in cui l'offerta del concorrente dovesse risultare anormalmente bassa si potrà compilare una versione del presente file. </a:t>
          </a:r>
        </a:p>
        <a:p>
          <a:pPr marL="0" marR="0" lvl="0" indent="0" algn="l" defTabSz="914400" eaLnBrk="1" fontAlgn="auto" latinLnBrk="0" hangingPunct="1">
            <a:lnSpc>
              <a:spcPct val="100000"/>
            </a:lnSpc>
            <a:spcBef>
              <a:spcPts val="0"/>
            </a:spcBef>
            <a:spcAft>
              <a:spcPts val="0"/>
            </a:spcAft>
            <a:buClrTx/>
            <a:buSzTx/>
            <a:buFontTx/>
            <a:buNone/>
            <a:tabLst/>
            <a:defRPr/>
          </a:pPr>
          <a:endParaRPr lang="it-IT" sz="900" baseline="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it-IT" sz="900">
              <a:solidFill>
                <a:sysClr val="windowText" lastClr="000000"/>
              </a:solidFill>
            </a:rPr>
            <a:t>Di</a:t>
          </a:r>
          <a:r>
            <a:rPr lang="it-IT" sz="900" baseline="0">
              <a:solidFill>
                <a:sysClr val="windowText" lastClr="000000"/>
              </a:solidFill>
            </a:rPr>
            <a:t> seguito una descrizione della corretta modalità di compilazione dei singoli fogli presenti nel file.</a:t>
          </a:r>
        </a:p>
        <a:p>
          <a:pPr algn="l"/>
          <a:endParaRPr lang="it-IT" sz="900" baseline="0">
            <a:solidFill>
              <a:sysClr val="windowText" lastClr="000000"/>
            </a:solidFill>
          </a:endParaRPr>
        </a:p>
        <a:p>
          <a:pPr algn="l"/>
          <a:r>
            <a:rPr lang="it-IT" sz="900" b="1" baseline="0">
              <a:solidFill>
                <a:sysClr val="windowText" lastClr="000000"/>
              </a:solidFill>
            </a:rPr>
            <a:t>Ricavi</a:t>
          </a:r>
        </a:p>
        <a:p>
          <a:pPr algn="l"/>
          <a:endParaRPr lang="it-IT" sz="900">
            <a:solidFill>
              <a:sysClr val="windowText" lastClr="000000"/>
            </a:solidFill>
          </a:endParaRPr>
        </a:p>
        <a:p>
          <a:pPr algn="l"/>
          <a:r>
            <a:rPr lang="it-IT" sz="900">
              <a:solidFill>
                <a:sysClr val="windowText" lastClr="000000"/>
              </a:solidFill>
            </a:rPr>
            <a:t>Nel</a:t>
          </a:r>
          <a:r>
            <a:rPr lang="it-IT" sz="900" baseline="0">
              <a:solidFill>
                <a:sysClr val="windowText" lastClr="000000"/>
              </a:solidFill>
            </a:rPr>
            <a:t> foglio "Ricavi" è necessario riportare i valori di fabbisogno indicati nell'Appendice 1 - Fabbisogni al Capitolato Tecnico di gara, come di seguito:</a:t>
          </a:r>
        </a:p>
        <a:p>
          <a:pPr algn="l"/>
          <a:r>
            <a:rPr lang="it-IT" sz="900" baseline="0">
              <a:solidFill>
                <a:sysClr val="windowText" lastClr="000000"/>
              </a:solidFill>
            </a:rPr>
            <a:t>- Per la vigilanza Fissa nel campo "Monte ore annuale (h)" il concorrente inserirà la somma delle ore annuali della colonna "S" dell'Appendice 1 per il lotto di riferimento.</a:t>
          </a:r>
        </a:p>
        <a:p>
          <a:pPr algn="l"/>
          <a:r>
            <a:rPr lang="it-IT" sz="900">
              <a:solidFill>
                <a:sysClr val="windowText" lastClr="000000"/>
              </a:solidFill>
            </a:rPr>
            <a:t>- Per la vigilanza Ispettiva nei campi "N. Ispezioni annuali 1 GpG senza ingresso", "N. Ispezioni annuali 2 GpG senza ingresso"</a:t>
          </a:r>
          <a:r>
            <a:rPr lang="it-IT" sz="900" baseline="0">
              <a:solidFill>
                <a:sysClr val="windowText" lastClr="000000"/>
              </a:solidFill>
            </a:rPr>
            <a:t> e "N. Ispezioni annuali 2 GpG con ingresso" bisognerà inserire rispettivamente </a:t>
          </a:r>
          <a:r>
            <a:rPr lang="it-IT" sz="900">
              <a:solidFill>
                <a:sysClr val="windowText" lastClr="000000"/>
              </a:solidFill>
            </a:rPr>
            <a:t>la somma delle ispezioni annuali delle colonne "W", "X" e "Y" dell'Appendice 1 per il lotto di riferimento. Qualora la vigilanza Ispettiva</a:t>
          </a:r>
          <a:r>
            <a:rPr lang="it-IT" sz="900" baseline="0">
              <a:solidFill>
                <a:sysClr val="windowText" lastClr="000000"/>
              </a:solidFill>
            </a:rPr>
            <a:t> non fosse oggetto del lotto, non inserire alcun valore.</a:t>
          </a:r>
          <a:endParaRPr lang="it-IT" sz="900">
            <a:solidFill>
              <a:sysClr val="windowText" lastClr="000000"/>
            </a:solidFill>
          </a:endParaRPr>
        </a:p>
        <a:p>
          <a:pPr algn="l"/>
          <a:endParaRPr lang="it-IT" sz="900">
            <a:solidFill>
              <a:sysClr val="windowText" lastClr="000000"/>
            </a:solidFill>
          </a:endParaRPr>
        </a:p>
        <a:p>
          <a:pPr algn="l"/>
          <a:r>
            <a:rPr lang="it-IT" sz="900">
              <a:solidFill>
                <a:sysClr val="windowText" lastClr="000000"/>
              </a:solidFill>
            </a:rPr>
            <a:t>Nel foglio</a:t>
          </a:r>
          <a:r>
            <a:rPr lang="it-IT" sz="900" baseline="0">
              <a:solidFill>
                <a:sysClr val="windowText" lastClr="000000"/>
              </a:solidFill>
            </a:rPr>
            <a:t> sarà inoltre necessario inserire nelle caselle D12 e E12 gli sconti applicati nell'Offerta economica rispettivamente per la vigilanza Fissa e per il listino della Vigilanza Ispettiva. Qualora la vigilanza Ispettiva non fosse oggetto del lotto, non inserire alcun valore.</a:t>
          </a:r>
        </a:p>
        <a:p>
          <a:pPr algn="l"/>
          <a:endParaRPr lang="it-IT" sz="900" baseline="0">
            <a:solidFill>
              <a:sysClr val="windowText" lastClr="000000"/>
            </a:solidFill>
          </a:endParaRPr>
        </a:p>
        <a:p>
          <a:pPr algn="l"/>
          <a:r>
            <a:rPr lang="it-IT" sz="900" b="1" baseline="0">
              <a:solidFill>
                <a:sysClr val="windowText" lastClr="000000"/>
              </a:solidFill>
            </a:rPr>
            <a:t>Costo 1_Manodopera</a:t>
          </a:r>
        </a:p>
        <a:p>
          <a:pPr algn="l"/>
          <a:endParaRPr lang="it-IT" sz="900" b="0" baseline="0">
            <a:solidFill>
              <a:sysClr val="windowText" lastClr="000000"/>
            </a:solidFill>
          </a:endParaRPr>
        </a:p>
        <a:p>
          <a:pPr algn="l"/>
          <a:r>
            <a:rPr lang="it-IT" sz="900" b="0" baseline="0">
              <a:solidFill>
                <a:sysClr val="windowText" lastClr="000000"/>
              </a:solidFill>
            </a:rPr>
            <a:t>Nel foglio "Costo 1_Manodopera" è necessario compilare come di seguito.</a:t>
          </a:r>
        </a:p>
        <a:p>
          <a:pPr algn="l"/>
          <a:endParaRPr lang="it-IT" sz="900" b="0" baseline="0">
            <a:solidFill>
              <a:sysClr val="windowText" lastClr="000000"/>
            </a:solidFill>
          </a:endParaRPr>
        </a:p>
        <a:p>
          <a:pPr algn="l"/>
          <a:r>
            <a:rPr lang="it-IT" sz="900" b="0" baseline="0">
              <a:solidFill>
                <a:sysClr val="windowText" lastClr="000000"/>
              </a:solidFill>
            </a:rPr>
            <a:t>Per ogni tipologia di risorsa coinvolta nella commessa (Responsabile del contratto, G.P.G. di vigilanza fissa e eventuali G.P.G. di vigilanza ispettiva) sarà necessario compilare, dove richiesti, i campi di seguito:</a:t>
          </a:r>
        </a:p>
        <a:p>
          <a:pPr algn="l"/>
          <a:r>
            <a:rPr lang="it-IT" sz="900" b="0" baseline="0">
              <a:solidFill>
                <a:sysClr val="windowText" lastClr="000000"/>
              </a:solidFill>
            </a:rPr>
            <a:t>- Livello di inquadramento: livello contrattuale come da CCNL impiegato; per la vigilanza fissa ed ispettiva il campo è precompliato e sarà sufficiente inserire gli altri dati corrispondenti;</a:t>
          </a:r>
        </a:p>
        <a:p>
          <a:pPr algn="l"/>
          <a:r>
            <a:rPr lang="it-IT" sz="900" b="0" baseline="0">
              <a:solidFill>
                <a:sysClr val="windowText" lastClr="000000"/>
              </a:solidFill>
            </a:rPr>
            <a:t>- CCNL impiegato: CCNL applicato dal concorrente;</a:t>
          </a:r>
        </a:p>
        <a:p>
          <a:pPr algn="l"/>
          <a:r>
            <a:rPr lang="it-IT" sz="900" b="0" baseline="0">
              <a:solidFill>
                <a:sysClr val="windowText" lastClr="000000"/>
              </a:solidFill>
            </a:rPr>
            <a:t>- N. di risorse impiegate: per ogni livello contrattuale indicare il numero di risorse impiegate nella commessa;</a:t>
          </a:r>
        </a:p>
        <a:p>
          <a:pPr algn="l"/>
          <a:r>
            <a:rPr lang="it-IT" sz="900" b="0" baseline="0">
              <a:solidFill>
                <a:sysClr val="windowText" lastClr="000000"/>
              </a:solidFill>
            </a:rPr>
            <a:t>- N. di ore/risorsa erogate all'anno teoriche: numero di ore previste dal CCNL in base alla turnistica applicata. Il dato non è richiesto per la vigilanza Ispettiva;</a:t>
          </a:r>
        </a:p>
        <a:p>
          <a:pPr algn="l"/>
          <a:r>
            <a:rPr lang="it-IT" sz="900" b="0" baseline="0">
              <a:solidFill>
                <a:sysClr val="windowText" lastClr="000000"/>
              </a:solidFill>
            </a:rPr>
            <a:t>- N. ore mediamente non lavorate annue per la commessa: dovranno essere considerate le ore lavorate presso altre commesse, nonchè almeno le voci indicate nelle tabelle vigenti di "Costo medio orario per il personale dipendente da istituti ed imprese di vigilanza privata e servizi fiduciari" del Ministero del Lavoro e delle Politiche Sociali: ferie, festività, permessi annui retribuiti, assemblee, permessi sindacali,diritto allo studio, malattia, infortunio, maternità, formazione, permessi T.U. 81/08 e succ. modif. Non richieste per la vigilanza Ispettiva;</a:t>
          </a:r>
        </a:p>
        <a:p>
          <a:pPr algn="l"/>
          <a:r>
            <a:rPr lang="it-IT" sz="900" b="0" baseline="0">
              <a:solidFill>
                <a:sysClr val="windowText" lastClr="000000"/>
              </a:solidFill>
            </a:rPr>
            <a:t>- N. di ore erogate per le attività  della commessa (annue):</a:t>
          </a:r>
        </a:p>
        <a:p>
          <a:pPr algn="l"/>
          <a:r>
            <a:rPr lang="it-IT" sz="900" b="0" baseline="0">
              <a:solidFill>
                <a:sysClr val="windowText" lastClr="000000"/>
              </a:solidFill>
            </a:rPr>
            <a:t>       - per la vigilanza Fissa è calcolato automaticamente quale differenza delle "N. di ore complessivamente erogate all'anno teoriche" e "N. ore/risorsa mediamente non lavorate annue per la commessa" e moltiplicato per il "N. di risorse impiegate"</a:t>
          </a:r>
        </a:p>
        <a:p>
          <a:pPr algn="l"/>
          <a:r>
            <a:rPr lang="it-IT" sz="900" b="0" baseline="0">
              <a:solidFill>
                <a:sysClr val="windowText" lastClr="000000"/>
              </a:solidFill>
            </a:rPr>
            <a:t>       - per la vigilanza Ispettiva dovrà essere indicato dal concorrente, e dovrà prevedere almeno lo stesso numero di ore previste nella documentazione di gara, calcolate in base alla durata minima delle ispezioni per il numero di ispezioni ed in considerazione del numero di G.P.G. impiegate;</a:t>
          </a:r>
        </a:p>
        <a:p>
          <a:pPr algn="l"/>
          <a:r>
            <a:rPr lang="it-IT" sz="900" b="0" baseline="0">
              <a:solidFill>
                <a:sysClr val="windowText" lastClr="000000"/>
              </a:solidFill>
            </a:rPr>
            <a:t>- Costo medio orario: costo mediamente sostenuto dall'azienda per una singola ora di impiego della risorsa per il ciascun livello di inquadramento. A titolo esemplificativo il calcolo dovrà tenere conto almeno delle voci di costo indicate nelle tabelle vigenti di "Costo medio orario per il personale dipendente da istituti ed imprese di vigilanza privata e servizi fiduciari" del Ministero del Lavoro e delle Politiche Sociali.</a:t>
          </a:r>
        </a:p>
        <a:p>
          <a:pPr algn="l"/>
          <a:r>
            <a:rPr lang="it-IT" sz="900" b="0" baseline="0">
              <a:solidFill>
                <a:sysClr val="windowText" lastClr="000000"/>
              </a:solidFill>
            </a:rPr>
            <a:t>- Costo complessivo annuo: calcolato automaticamente quale prodotto delle voci "N. di ore erogate per le attività  della commessa (annue)" e "Costo medio orario".</a:t>
          </a:r>
        </a:p>
        <a:p>
          <a:pPr algn="l"/>
          <a:endParaRPr lang="it-IT" sz="900" b="0" baseline="0">
            <a:solidFill>
              <a:sysClr val="windowText" lastClr="000000"/>
            </a:solidFill>
          </a:endParaRPr>
        </a:p>
        <a:p>
          <a:pPr algn="l"/>
          <a:r>
            <a:rPr lang="it-IT" sz="900" b="1" baseline="0">
              <a:solidFill>
                <a:sysClr val="windowText" lastClr="000000"/>
              </a:solidFill>
            </a:rPr>
            <a:t>Costo 2_Formazione</a:t>
          </a:r>
        </a:p>
        <a:p>
          <a:pPr algn="l"/>
          <a:r>
            <a:rPr lang="it-IT" sz="900" b="0" baseline="0">
              <a:solidFill>
                <a:sysClr val="windowText" lastClr="000000"/>
              </a:solidFill>
            </a:rPr>
            <a:t>Per ogni annualità della commessa indicare l'elenco dei corsi previsti nel piano formativo dedicato alla commessa, in linea con l'offerta tecnica. Per ogni corso, da specificare nel campo "Denominazione del corso" indicare relativamente alla manodopera:</a:t>
          </a:r>
        </a:p>
        <a:p>
          <a:pPr algn="l"/>
          <a:r>
            <a:rPr lang="it-IT" sz="900" b="0" baseline="0">
              <a:solidFill>
                <a:sysClr val="windowText" lastClr="000000"/>
              </a:solidFill>
            </a:rPr>
            <a:t>- N. di Risorse destinatarie del corso: valore numerico delle risorse destinatarie del corso;</a:t>
          </a:r>
        </a:p>
        <a:p>
          <a:pPr algn="l"/>
          <a:r>
            <a:rPr lang="it-IT" sz="900" b="0" baseline="0">
              <a:solidFill>
                <a:sysClr val="windowText" lastClr="000000"/>
              </a:solidFill>
            </a:rPr>
            <a:t>- Durata in ore del corso: valore numerico delle ore del singolo corso;</a:t>
          </a:r>
        </a:p>
        <a:p>
          <a:pPr algn="l"/>
          <a:r>
            <a:rPr lang="it-IT" sz="900" b="0" baseline="0">
              <a:solidFill>
                <a:sysClr val="windowText" lastClr="000000"/>
              </a:solidFill>
            </a:rPr>
            <a:t>- Costo medio orario delle risorse destinatarie del corso: costo mediamente sostenuto dall'azienda per una singola ora di impiego della risorsa destinataria del corso;</a:t>
          </a:r>
        </a:p>
        <a:p>
          <a:pPr algn="l"/>
          <a:r>
            <a:rPr lang="it-IT" sz="900" b="0" baseline="0">
              <a:solidFill>
                <a:sysClr val="windowText" lastClr="000000"/>
              </a:solidFill>
            </a:rPr>
            <a:t>- Costo complessivo manodopera (G.P.G) formata anno "X": calcolato automaticamente quale prodotto dei valori "N. di Risorse destinatarie del corso", "Durata in ore del corso" e "Costo medio orario delle risorse destinatarie del corso".</a:t>
          </a:r>
        </a:p>
        <a:p>
          <a:pPr algn="l"/>
          <a:r>
            <a:rPr lang="it-IT" sz="900" b="0" baseline="0">
              <a:solidFill>
                <a:sysClr val="windowText" lastClr="000000"/>
              </a:solidFill>
            </a:rPr>
            <a:t>Per ogni corso sarà inoltre necessario incare il "Costo del corso", quale costi sostenuti per l'erogazione del corso di formazione. Qualora la formazione delle Risorse destinatarie del corso richiedesse più sessioni, indicare il costo totale delle sessioni.</a:t>
          </a:r>
        </a:p>
        <a:p>
          <a:pPr algn="l"/>
          <a:endParaRPr lang="it-IT" sz="900" b="1" baseline="0">
            <a:solidFill>
              <a:sysClr val="windowText" lastClr="000000"/>
            </a:solidFill>
          </a:endParaRPr>
        </a:p>
        <a:p>
          <a:pPr algn="l"/>
          <a:r>
            <a:rPr lang="it-IT" sz="900" b="1" baseline="0">
              <a:solidFill>
                <a:sysClr val="windowText" lastClr="000000"/>
              </a:solidFill>
            </a:rPr>
            <a:t>Costo 3_Mezzi</a:t>
          </a:r>
        </a:p>
        <a:p>
          <a:pPr algn="l"/>
          <a:r>
            <a:rPr lang="it-IT" sz="900" b="0" baseline="0">
              <a:solidFill>
                <a:sysClr val="windowText" lastClr="000000"/>
              </a:solidFill>
            </a:rPr>
            <a:t>Il foglio deve essere compilato esclusivamente se il lotto prevede vigilanza ispettiva.</a:t>
          </a:r>
        </a:p>
        <a:p>
          <a:pPr algn="l"/>
          <a:r>
            <a:rPr lang="it-IT" sz="900" b="0" baseline="0">
              <a:solidFill>
                <a:sysClr val="windowText" lastClr="000000"/>
              </a:solidFill>
            </a:rPr>
            <a:t>Indicare, per ogni voce di costo prevista i costi per ciascun anno di erogazione. Il "Costo totale" viene calcolato automaticamente quale somma delle singole voci di costo.</a:t>
          </a:r>
        </a:p>
        <a:p>
          <a:pPr algn="l"/>
          <a:endParaRPr lang="it-IT" sz="900" b="0" baseline="0">
            <a:solidFill>
              <a:sysClr val="windowText" lastClr="000000"/>
            </a:solidFill>
          </a:endParaRPr>
        </a:p>
        <a:p>
          <a:pPr algn="l"/>
          <a:r>
            <a:rPr lang="it-IT" sz="900" b="1" baseline="0">
              <a:solidFill>
                <a:sysClr val="windowText" lastClr="000000"/>
              </a:solidFill>
            </a:rPr>
            <a:t>Costo 4_Trasversali</a:t>
          </a:r>
        </a:p>
        <a:p>
          <a:pPr algn="l"/>
          <a:r>
            <a:rPr lang="it-IT" sz="900" b="0" baseline="0">
              <a:solidFill>
                <a:sysClr val="windowText" lastClr="000000"/>
              </a:solidFill>
            </a:rPr>
            <a:t>Indicare, per ogni voce di costo prevista i costi per ciascun anno di erogazione. Il "Costo totale" viene calcolato automaticamente quale somma delle singole voci di costo.</a:t>
          </a:r>
        </a:p>
        <a:p>
          <a:pPr algn="l"/>
          <a:endParaRPr lang="it-IT" sz="900" b="0" baseline="0">
            <a:solidFill>
              <a:sysClr val="windowText" lastClr="000000"/>
            </a:solidFill>
          </a:endParaRPr>
        </a:p>
        <a:p>
          <a:pPr algn="l"/>
          <a:r>
            <a:rPr lang="it-IT" sz="900" b="1" baseline="0">
              <a:solidFill>
                <a:sysClr val="windowText" lastClr="000000"/>
              </a:solidFill>
            </a:rPr>
            <a:t>Sintesi</a:t>
          </a:r>
        </a:p>
        <a:p>
          <a:pPr algn="l"/>
          <a:r>
            <a:rPr lang="it-IT" sz="900" b="0" baseline="0">
              <a:solidFill>
                <a:sysClr val="windowText" lastClr="000000"/>
              </a:solidFill>
            </a:rPr>
            <a:t>Il foglio recepisce automaticamente i ricavi e i costi calcolati negli altri fogli, e restituisce il valore "Utile totale di commessa" quale differenza di ricavi e costi.</a:t>
          </a:r>
        </a:p>
        <a:p>
          <a:pPr algn="l"/>
          <a:endParaRPr lang="it-IT" sz="900" b="0" baseline="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104776</xdr:colOff>
      <xdr:row>25</xdr:row>
      <xdr:rowOff>85723</xdr:rowOff>
    </xdr:from>
    <xdr:to>
      <xdr:col>10</xdr:col>
      <xdr:colOff>1</xdr:colOff>
      <xdr:row>39</xdr:row>
      <xdr:rowOff>19050</xdr:rowOff>
    </xdr:to>
    <xdr:sp macro="" textlink="">
      <xdr:nvSpPr>
        <xdr:cNvPr id="2" name="Rettangolo 1"/>
        <xdr:cNvSpPr/>
      </xdr:nvSpPr>
      <xdr:spPr>
        <a:xfrm>
          <a:off x="104776" y="4362448"/>
          <a:ext cx="13134975" cy="2200277"/>
        </a:xfrm>
        <a:prstGeom prst="rect">
          <a:avLst/>
        </a:prstGeom>
        <a:solidFill>
          <a:schemeClr val="bg1"/>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it-IT" sz="900" u="none">
              <a:solidFill>
                <a:sysClr val="windowText" lastClr="000000"/>
              </a:solidFill>
            </a:rPr>
            <a:t>Note:</a:t>
          </a:r>
        </a:p>
        <a:p>
          <a:pPr algn="l"/>
          <a:r>
            <a:rPr lang="it-IT" sz="900">
              <a:solidFill>
                <a:sysClr val="windowText" lastClr="000000"/>
              </a:solidFill>
            </a:rPr>
            <a:t>(1): le ore riportate sono ricavate dalle tabelle vigenti di "Costo medio orario per il personale dipendente da istituti ed imprese di vigilanza privata e servizi fiduciari" del Ministero del Lavoro e delle Politiche Sociali. (il valore precaricato può essere eventualmente modificato se applicato un diverso modello di turnistica e motivato nella</a:t>
          </a:r>
          <a:r>
            <a:rPr lang="it-IT" sz="900" baseline="0">
              <a:solidFill>
                <a:sysClr val="windowText" lastClr="000000"/>
              </a:solidFill>
            </a:rPr>
            <a:t> nota del Fornitore</a:t>
          </a:r>
          <a:r>
            <a:rPr lang="it-IT" sz="900">
              <a:solidFill>
                <a:sysClr val="windowText" lastClr="000000"/>
              </a:solidFill>
            </a:rPr>
            <a:t>)</a:t>
          </a:r>
        </a:p>
        <a:p>
          <a:pPr algn="l"/>
          <a:r>
            <a:rPr lang="it-IT" sz="900">
              <a:solidFill>
                <a:sysClr val="windowText" lastClr="000000"/>
              </a:solidFill>
            </a:rPr>
            <a:t>(2) Dovranno essere considerate almeno le ore lavorate</a:t>
          </a:r>
          <a:r>
            <a:rPr lang="it-IT" sz="900" baseline="0">
              <a:solidFill>
                <a:sysClr val="windowText" lastClr="000000"/>
              </a:solidFill>
            </a:rPr>
            <a:t> presso altre commesse, nonchè</a:t>
          </a:r>
          <a:r>
            <a:rPr lang="it-IT" sz="900">
              <a:solidFill>
                <a:sysClr val="windowText" lastClr="000000"/>
              </a:solidFill>
            </a:rPr>
            <a:t> almeno le voci indicate nelle tabelle vigenti di "Costo medio orario per il personale dipendente da istituti ed imprese di vigilanza privata e servizi fiduciari" del Ministero del Lavoro e delle Politiche Sociali:</a:t>
          </a:r>
        </a:p>
        <a:p>
          <a:pPr algn="l"/>
          <a:r>
            <a:rPr lang="it-IT" sz="900">
              <a:solidFill>
                <a:sysClr val="windowText" lastClr="000000"/>
              </a:solidFill>
            </a:rPr>
            <a:t>- Ferie</a:t>
          </a:r>
        </a:p>
        <a:p>
          <a:pPr algn="l"/>
          <a:r>
            <a:rPr lang="it-IT" sz="900">
              <a:solidFill>
                <a:sysClr val="windowText" lastClr="000000"/>
              </a:solidFill>
            </a:rPr>
            <a:t>- Festività</a:t>
          </a:r>
        </a:p>
        <a:p>
          <a:pPr algn="l"/>
          <a:r>
            <a:rPr lang="it-IT" sz="900">
              <a:solidFill>
                <a:sysClr val="windowText" lastClr="000000"/>
              </a:solidFill>
            </a:rPr>
            <a:t>- Permessi annui retribuiti</a:t>
          </a:r>
        </a:p>
        <a:p>
          <a:pPr algn="l"/>
          <a:r>
            <a:rPr lang="it-IT" sz="900">
              <a:solidFill>
                <a:sysClr val="windowText" lastClr="000000"/>
              </a:solidFill>
            </a:rPr>
            <a:t>- Assemblee, permessi sindacali,diritto allo studio</a:t>
          </a:r>
        </a:p>
        <a:p>
          <a:pPr algn="l"/>
          <a:r>
            <a:rPr lang="it-IT" sz="900">
              <a:solidFill>
                <a:sysClr val="windowText" lastClr="000000"/>
              </a:solidFill>
            </a:rPr>
            <a:t>- Malattia, infort., maternità</a:t>
          </a:r>
        </a:p>
        <a:p>
          <a:pPr algn="l"/>
          <a:r>
            <a:rPr lang="it-IT" sz="900">
              <a:solidFill>
                <a:sysClr val="windowText" lastClr="000000"/>
              </a:solidFill>
            </a:rPr>
            <a:t>- Formazione, permessi T.U. 81/08 e succ. modif.</a:t>
          </a:r>
        </a:p>
        <a:p>
          <a:pPr algn="l"/>
          <a:r>
            <a:rPr lang="it-IT" sz="900">
              <a:solidFill>
                <a:sysClr val="windowText" lastClr="000000"/>
              </a:solidFill>
            </a:rPr>
            <a:t>(3) Per il numero di ore complessive erogate per la vigilanza Fissa dovrà prevedere almeno</a:t>
          </a:r>
          <a:r>
            <a:rPr lang="it-IT" sz="900" baseline="0">
              <a:solidFill>
                <a:sysClr val="windowText" lastClr="000000"/>
              </a:solidFill>
            </a:rPr>
            <a:t> lo stesso numero di ore previste nella documentazione di gara. Se il valore è non inferiore nella cella B15 ci sarà il valore "OK";</a:t>
          </a:r>
        </a:p>
        <a:p>
          <a:pPr algn="l"/>
          <a:r>
            <a:rPr lang="it-IT" sz="900" baseline="0">
              <a:solidFill>
                <a:sysClr val="windowText" lastClr="000000"/>
              </a:solidFill>
            </a:rPr>
            <a:t>     Per il numero di ore complessive erogate per la vigilanza Ispettiva dovrà prevedere almeno lo stesso numero di ore previste nella documentazione di gara, calcolate in base alla durata minima delle ispezioni per il numero di ispezioni, in considerazione del numero di G.P.G. impiegate. Se il valore è non inferiore nella cella B25 ci sarà il valore "OK";</a:t>
          </a:r>
        </a:p>
        <a:p>
          <a:pPr marL="0" marR="0" lvl="0" indent="0" algn="l" defTabSz="914400" eaLnBrk="1" fontAlgn="auto" latinLnBrk="0" hangingPunct="1">
            <a:lnSpc>
              <a:spcPct val="100000"/>
            </a:lnSpc>
            <a:spcBef>
              <a:spcPts val="0"/>
            </a:spcBef>
            <a:spcAft>
              <a:spcPts val="0"/>
            </a:spcAft>
            <a:buClrTx/>
            <a:buSzTx/>
            <a:buFontTx/>
            <a:buNone/>
            <a:tabLst/>
            <a:defRPr/>
          </a:pPr>
          <a:r>
            <a:rPr lang="it-IT" sz="900" baseline="0">
              <a:solidFill>
                <a:sysClr val="windowText" lastClr="000000"/>
              </a:solidFill>
            </a:rPr>
            <a:t>      </a:t>
          </a:r>
          <a:r>
            <a:rPr lang="it-IT" sz="1100">
              <a:solidFill>
                <a:schemeClr val="lt1"/>
              </a:solidFill>
              <a:effectLst/>
              <a:latin typeface="+mn-lt"/>
              <a:ea typeface="+mn-ea"/>
              <a:cs typeface="+mn-cs"/>
            </a:rPr>
            <a:t>Per il numero di ore complessive erogate per la vigilanza Fissa dovrà prevedere almeno</a:t>
          </a:r>
          <a:r>
            <a:rPr lang="it-IT" sz="1100" baseline="0">
              <a:solidFill>
                <a:schemeClr val="lt1"/>
              </a:solidFill>
              <a:effectLst/>
              <a:latin typeface="+mn-lt"/>
              <a:ea typeface="+mn-ea"/>
              <a:cs typeface="+mn-cs"/>
            </a:rPr>
            <a:t> lo stesso numero di ore previste nella documentazione di gara. Se il valore è non inferiore nella cella B15 ci sarà il valore "OK"; </a:t>
          </a:r>
          <a:endParaRPr lang="it-IT" sz="900">
            <a:effectLst/>
          </a:endParaRPr>
        </a:p>
        <a:p>
          <a:pPr algn="l"/>
          <a:endParaRPr lang="it-IT" sz="900">
            <a:solidFill>
              <a:sysClr val="windowText" lastClr="000000"/>
            </a:solidFill>
          </a:endParaRPr>
        </a:p>
        <a:p>
          <a:pPr algn="l"/>
          <a:endParaRPr lang="it-IT" sz="9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9</xdr:row>
      <xdr:rowOff>104775</xdr:rowOff>
    </xdr:from>
    <xdr:to>
      <xdr:col>5</xdr:col>
      <xdr:colOff>9525</xdr:colOff>
      <xdr:row>11</xdr:row>
      <xdr:rowOff>95250</xdr:rowOff>
    </xdr:to>
    <xdr:sp macro="" textlink="">
      <xdr:nvSpPr>
        <xdr:cNvPr id="2" name="Rettangolo 1"/>
        <xdr:cNvSpPr/>
      </xdr:nvSpPr>
      <xdr:spPr>
        <a:xfrm>
          <a:off x="104775" y="2295525"/>
          <a:ext cx="7877175" cy="371475"/>
        </a:xfrm>
        <a:prstGeom prst="rect">
          <a:avLst/>
        </a:prstGeom>
        <a:solidFill>
          <a:schemeClr val="bg1"/>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it-IT" sz="900" u="none">
              <a:solidFill>
                <a:sysClr val="windowText" lastClr="000000"/>
              </a:solidFill>
            </a:rPr>
            <a:t>Note:</a:t>
          </a:r>
        </a:p>
        <a:p>
          <a:pPr algn="l"/>
          <a:r>
            <a:rPr lang="it-IT" sz="900">
              <a:solidFill>
                <a:sysClr val="windowText" lastClr="000000"/>
              </a:solidFill>
            </a:rPr>
            <a:t>(1): Il concorrente dovrà specificare quali sono gli altri costi</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Cerrone%20Files_Documents\GC\Microsoft%20my\Microsoft_150872\4.file\NPV.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silvia.milozzi/Impostazioni%20locali/Temporary%20Internet%20Files/Content.Outlook/A2V27G95/Piano%20OP%20Sourcing%202013_SA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Archivio\Raffaele\NICOLETTI\Nicoletti_Gienne\Nicoletti_Gienne_Bp_quantitativo\Gienne%202&#176;%20ipotesi\Gienne_Negozi_20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Documents%20and%20Settings\nfuorlo\Desktop\Modello%20di%20sintesi%20perimetro%20con%20Cess%20Imm%20v%201%200%20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4207416\cfo\LAVORI\Iniziative\Iniziative%20Avviate\Aeroflot\DC10_Aeroflot_4_AAMM_euro_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4207416\cfo\LAVORI\Iniziative\Iniziative%20Avviate\Aeroflot\DC10_Aeroflot_V1_Eur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FRANCE~1.DEL/AppData/Local/Temp/7zO01A54949/Consip/AQ%20PULIZIA/documentazione%20di%20gara/documentazione%20di%20gara%20LAST/PUBBLICAZIONE%2014_03_2019/FINALE/Consip/INIZIATIVE%20AREA%20SERVIZI%20"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enne_CE"/>
      <sheetName val="Gienne_SP"/>
      <sheetName val="Gienne_Rendiconto"/>
      <sheetName val="Gienne_Valutazione"/>
      <sheetName val="Tot_Pdv"/>
      <sheetName val="FRANCHISEE"/>
      <sheetName val="Struttura"/>
      <sheetName val="Grafico_sintesi"/>
      <sheetName val="WACC"/>
      <sheetName val="Ammortamento_cespiti"/>
      <sheetName val="Cespiti_da_ammortizzare"/>
      <sheetName val="IMMOBILIZZAZIONI SEDE CENTRALE"/>
      <sheetName val="Gienne old"/>
      <sheetName val="Tot_pdv_+_franchisin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
      <sheetName val="Tempi di Rif. Convenzione"/>
      <sheetName val="Validation"/>
      <sheetName val="DB"/>
      <sheetName val="SAN"/>
      <sheetName val="Verifica Risorse Interne"/>
      <sheetName val="Verifica Risorse Esterne"/>
      <sheetName val="Verifica Iniziative"/>
      <sheetName val="Verifica Risorse"/>
      <sheetName val="Verifica Convenzioni"/>
      <sheetName val="Legenda Fasi di sviluppo"/>
      <sheetName val="Foglio1"/>
      <sheetName val="CALENDARIO RIUNIONI"/>
    </sheetNames>
    <sheetDataSet>
      <sheetData sheetId="0" refreshError="1"/>
      <sheetData sheetId="1" refreshError="1"/>
      <sheetData sheetId="2">
        <row r="2">
          <cell r="A2" t="str">
            <v>AUAB</v>
          </cell>
          <cell r="B2" t="str">
            <v>Accordo Quadro</v>
          </cell>
          <cell r="C2" t="str">
            <v>Category</v>
          </cell>
          <cell r="D2" t="str">
            <v>Alta</v>
          </cell>
          <cell r="E2" t="str">
            <v>Si</v>
          </cell>
        </row>
        <row r="3">
          <cell r="A3" t="str">
            <v>AREAS</v>
          </cell>
          <cell r="B3" t="str">
            <v>Consulenza PA</v>
          </cell>
          <cell r="C3" t="str">
            <v>Responsabile</v>
          </cell>
          <cell r="D3" t="str">
            <v>Media</v>
          </cell>
          <cell r="E3" t="str">
            <v>No</v>
          </cell>
        </row>
        <row r="4">
          <cell r="A4" t="str">
            <v>IT</v>
          </cell>
          <cell r="B4" t="str">
            <v>Convenzione</v>
          </cell>
          <cell r="C4" t="str">
            <v>Merceologo</v>
          </cell>
          <cell r="D4" t="str">
            <v>Bassa</v>
          </cell>
          <cell r="E4" t="str">
            <v>N.A.</v>
          </cell>
        </row>
        <row r="5">
          <cell r="A5" t="str">
            <v>SAN</v>
          </cell>
          <cell r="B5" t="str">
            <v>Coordinamento</v>
          </cell>
          <cell r="C5" t="str">
            <v>Commissario</v>
          </cell>
          <cell r="D5" t="str">
            <v>N.A.</v>
          </cell>
        </row>
        <row r="6">
          <cell r="A6" t="str">
            <v>TLC</v>
          </cell>
          <cell r="B6" t="str">
            <v>DPS</v>
          </cell>
          <cell r="C6" t="str">
            <v>Coordinamento</v>
          </cell>
        </row>
        <row r="7">
          <cell r="B7" t="str">
            <v>Gara in ASP</v>
          </cell>
          <cell r="C7" t="str">
            <v>Capo Progetto Consulenza</v>
          </cell>
        </row>
        <row r="8">
          <cell r="B8" t="str">
            <v>Gara su delega</v>
          </cell>
          <cell r="C8" t="str">
            <v>MGR</v>
          </cell>
        </row>
        <row r="9">
          <cell r="B9" t="str">
            <v>MEPA</v>
          </cell>
          <cell r="C9" t="str">
            <v>COS</v>
          </cell>
        </row>
        <row r="10">
          <cell r="B10" t="str">
            <v>Sistema Dinamico d'Acquisto</v>
          </cell>
          <cell r="C10" t="str">
            <v>COJ</v>
          </cell>
        </row>
        <row r="11">
          <cell r="B11" t="str">
            <v>Studio di Fattibilità</v>
          </cell>
        </row>
        <row r="12">
          <cell r="B12" t="str">
            <v>Workshop, Formazione, Supp. PA (anche per appalti specifici)</v>
          </cell>
        </row>
        <row r="13">
          <cell r="B13" t="str">
            <v>Supporto Coordinamento</v>
          </cell>
        </row>
        <row r="14">
          <cell r="B14" t="str">
            <v>Gara CONSIP</v>
          </cell>
        </row>
        <row r="15">
          <cell r="B15" t="str">
            <v>Tavoli di Approfondimento</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logna1"/>
      <sheetName val="Ferrara"/>
      <sheetName val="Forli"/>
      <sheetName val="Modena"/>
      <sheetName val="Parma"/>
      <sheetName val="Reggio Emilia"/>
      <sheetName val="Roma 3"/>
      <sheetName val="Milano 3"/>
      <sheetName val="Torino2"/>
      <sheetName val="Padova"/>
      <sheetName val="Venezia"/>
      <sheetName val="Treviso"/>
      <sheetName val="Verona"/>
      <sheetName val="Vicenza"/>
      <sheetName val="Campobasso"/>
      <sheetName val="Cagliari"/>
      <sheetName val="Firenze"/>
      <sheetName val="Livorno"/>
      <sheetName val="Lucca"/>
      <sheetName val="Prato"/>
      <sheetName val="Totale"/>
      <sheetName val="CanoniLocazion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1">
          <cell r="A1" t="str">
            <v>CONTO ECONOMICO 2005-2014</v>
          </cell>
        </row>
      </sheetData>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M_open issue"/>
      <sheetName val="Riassunto costi corporate"/>
      <sheetName val="Spostamento asset"/>
      <sheetName val="grafici"/>
      <sheetName val="analisi personale"/>
      <sheetName val="To do"/>
      <sheetName val="Sintesi patrimoniale"/>
      <sheetName val="Sintesi economico"/>
      <sheetName val="aggregato"/>
      <sheetName val="aggregato con elisioni"/>
      <sheetName val="HOLDING&amp;SERVIZI"/>
      <sheetName val="TM_BU Bakery"/>
      <sheetName val="GIALLA"/>
      <sheetName val="ROSSA"/>
      <sheetName val="TM_BU Distribuzione"/>
      <sheetName val="Gilardi"/>
      <sheetName val="VERDE"/>
      <sheetName val="BIANCA"/>
      <sheetName val="FIC"/>
      <sheetName val="FG"/>
      <sheetName val="Morgan"/>
      <sheetName val="Verde '01"/>
      <sheetName val="Bad Company"/>
      <sheetName val="Bad 2006"/>
      <sheetName val="Holding dismissioni"/>
      <sheetName val="Holding  non co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sheetData sheetId="13"/>
      <sheetData sheetId="14" refreshError="1"/>
      <sheetData sheetId="15" refreshError="1"/>
      <sheetData sheetId="16"/>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2"/>
      <sheetName val="Appoggio"/>
      <sheetName val="Attività (calcolo)"/>
      <sheetName val="Costi x FH"/>
      <sheetName val="Grafico_Dati"/>
      <sheetName val="Note"/>
      <sheetName val="Evoluzione SVR"/>
      <sheetName val="Conto Economico"/>
      <sheetName val="Indice"/>
      <sheetName val="Conto Economico (2)"/>
      <sheetName val="Riepilogo"/>
      <sheetName val="Grafico1 (2)"/>
      <sheetName val="Attività"/>
      <sheetName val="Parametri Unitari"/>
      <sheetName val="Sviluppo Parametri"/>
      <sheetName val="Struttura"/>
      <sheetName val="Investimenti"/>
      <sheetName val="Proventi"/>
      <sheetName val="Tassi Incremem e Valori Unitari"/>
      <sheetName val="Scheda autoriz."/>
      <sheetName val="Flussi"/>
      <sheetName val="Valutazion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29">
          <cell r="C29">
            <v>50</v>
          </cell>
          <cell r="D29">
            <v>51</v>
          </cell>
          <cell r="E29">
            <v>52.02</v>
          </cell>
          <cell r="F29">
            <v>53.060400000000001</v>
          </cell>
        </row>
        <row r="51">
          <cell r="C51">
            <v>1.05</v>
          </cell>
        </row>
      </sheetData>
      <sheetData sheetId="19" refreshError="1"/>
      <sheetData sheetId="20" refreshError="1"/>
      <sheetData sheetId="2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oggio"/>
      <sheetName val="Attività (calcolo)"/>
      <sheetName val="Indice"/>
      <sheetName val="Foglio1"/>
      <sheetName val="Costi x FH"/>
      <sheetName val="Nota"/>
      <sheetName val="Grafico2"/>
      <sheetName val="Evoluzione CF6-50"/>
      <sheetName val="Foglio3"/>
      <sheetName val="Oscillazione Dollaro"/>
      <sheetName val="Riepilogo"/>
      <sheetName val="Attività"/>
      <sheetName val="Conto Economico"/>
      <sheetName val="Parametri Unitari"/>
      <sheetName val="Sviluppo Parametri"/>
      <sheetName val="Foglio2"/>
      <sheetName val="Struttura"/>
      <sheetName val="Investimenti"/>
      <sheetName val="Proventi"/>
      <sheetName val="Tassi Incremem e Valori Unitari"/>
      <sheetName val="Flussi"/>
      <sheetName val="Valutazione"/>
      <sheetName val="Scheda autoriz."/>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29">
          <cell r="G29">
            <v>51.318913316841154</v>
          </cell>
          <cell r="H29">
            <v>52.345291583177982</v>
          </cell>
        </row>
      </sheetData>
      <sheetData sheetId="20" refreshError="1"/>
      <sheetData sheetId="21" refreshError="1"/>
      <sheetData sheetId="2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Convenzione"/>
      <sheetName val="Report Atti Aggiuntivi"/>
      <sheetName val="Foglio1"/>
      <sheetName val="Anagrafica"/>
      <sheetName val="Legenda"/>
    </sheetNames>
    <sheetDataSet>
      <sheetData sheetId="0"/>
      <sheetData sheetId="1"/>
      <sheetData sheetId="2">
        <row r="1">
          <cell r="D1" t="str">
            <v>MIUR</v>
          </cell>
        </row>
        <row r="2">
          <cell r="D2" t="str">
            <v>COMUNE</v>
          </cell>
        </row>
        <row r="3">
          <cell r="D3" t="str">
            <v>PROVINCIA</v>
          </cell>
        </row>
        <row r="4">
          <cell r="D4" t="str">
            <v>ALTRO</v>
          </cell>
        </row>
      </sheetData>
      <sheetData sheetId="3"/>
      <sheetData sheetId="4"/>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hyperlink" Target="http://www.prefettura.it/sassari/contenuti/Elenco_istituti_autorizzati-23772.htm" TargetMode="External"/><Relationship Id="rId3" Type="http://schemas.openxmlformats.org/officeDocument/2006/relationships/hyperlink" Target="http://www.prefettura.it/FILES/AllegatiPag/1173/Elenco_istituti_di_vigilanza_privata_20-09-2017.pdf" TargetMode="External"/><Relationship Id="rId7" Type="http://schemas.openxmlformats.org/officeDocument/2006/relationships/hyperlink" Target="http://www.prefettura.it/cosenza/contenuti/Elenco_istituti_di_vigilanza-173294.htm" TargetMode="External"/><Relationship Id="rId2" Type="http://schemas.openxmlformats.org/officeDocument/2006/relationships/hyperlink" Target="http://www.prefettura.it/padova/contenuti/Elenco_degli_istituti_di_vigilanza_privata_autorizzati-76540.htm" TargetMode="External"/><Relationship Id="rId1" Type="http://schemas.openxmlformats.org/officeDocument/2006/relationships/hyperlink" Target="http://www.prefettura.it/torino/contenuti/Elenco_istituti_di_vigilanza_privata_autorizzati_da_questa_prefettura-7098247.htm" TargetMode="External"/><Relationship Id="rId6" Type="http://schemas.openxmlformats.org/officeDocument/2006/relationships/hyperlink" Target="http://www.prefettura.it/bari/allegati/Download:Elenco_istituti_di_vigilanza_aggiornato_al_6_07_2016-5718447.htm" TargetMode="External"/><Relationship Id="rId5" Type="http://schemas.openxmlformats.org/officeDocument/2006/relationships/hyperlink" Target="http://www.prefettura.it/laquila/allegati/Download:Istituti_di_vigilanza_operanti_in_provincia-5829029.htm" TargetMode="External"/><Relationship Id="rId4" Type="http://schemas.openxmlformats.org/officeDocument/2006/relationships/hyperlink" Target="http://www.prefettura.it/FILES/AllegatiPag/1199/Elenco_Istituti_di_Vigilanza_-_aggiornato_2_maggio_2019.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8"/>
  <sheetViews>
    <sheetView showGridLines="0" workbookViewId="0">
      <pane xSplit="1" ySplit="2" topLeftCell="B3" activePane="bottomRight" state="frozen"/>
      <selection pane="topRight" activeCell="C1" sqref="C1"/>
      <selection pane="bottomLeft" activeCell="A5" sqref="A5"/>
      <selection pane="bottomRight" activeCell="F13" sqref="F13"/>
    </sheetView>
  </sheetViews>
  <sheetFormatPr defaultRowHeight="15" x14ac:dyDescent="0.25"/>
  <cols>
    <col min="1" max="1" width="1.28515625" style="3" customWidth="1"/>
    <col min="2" max="2" width="9.140625" style="3"/>
    <col min="3" max="3" width="25.85546875" style="3" bestFit="1" customWidth="1"/>
    <col min="4" max="4" width="22.140625" style="3" customWidth="1"/>
    <col min="5" max="5" width="15.28515625" style="3" bestFit="1" customWidth="1"/>
    <col min="6" max="6" width="20.42578125" style="3" bestFit="1" customWidth="1"/>
    <col min="7" max="7" width="15.28515625" style="3" customWidth="1"/>
    <col min="8" max="9" width="9.140625" style="3"/>
    <col min="10" max="10" width="51.42578125" style="3" bestFit="1" customWidth="1"/>
    <col min="11" max="15" width="13.5703125" style="3" customWidth="1"/>
    <col min="16" max="16384" width="9.140625" style="3"/>
  </cols>
  <sheetData>
    <row r="1" spans="2:15" x14ac:dyDescent="0.25">
      <c r="I1" s="156" t="s">
        <v>180</v>
      </c>
      <c r="J1" s="156"/>
      <c r="K1" s="156"/>
      <c r="L1" s="156"/>
      <c r="M1" s="156"/>
      <c r="N1" s="156"/>
      <c r="O1" s="156"/>
    </row>
    <row r="2" spans="2:15" ht="60" x14ac:dyDescent="0.25">
      <c r="B2" s="6" t="s">
        <v>47</v>
      </c>
      <c r="C2" s="6" t="s">
        <v>49</v>
      </c>
      <c r="D2" s="6" t="s">
        <v>181</v>
      </c>
      <c r="E2" s="6" t="s">
        <v>182</v>
      </c>
      <c r="F2" s="6" t="s">
        <v>183</v>
      </c>
      <c r="G2" s="6" t="s">
        <v>184</v>
      </c>
      <c r="I2" s="6" t="s">
        <v>185</v>
      </c>
      <c r="J2" s="6" t="s">
        <v>186</v>
      </c>
      <c r="K2" s="6" t="s">
        <v>187</v>
      </c>
      <c r="L2" s="6" t="s">
        <v>188</v>
      </c>
      <c r="M2" s="6" t="s">
        <v>189</v>
      </c>
      <c r="N2" s="6" t="s">
        <v>190</v>
      </c>
      <c r="O2" s="6" t="s">
        <v>191</v>
      </c>
    </row>
    <row r="3" spans="2:15" x14ac:dyDescent="0.25">
      <c r="B3" s="66">
        <v>17</v>
      </c>
      <c r="C3" s="67" t="s">
        <v>62</v>
      </c>
      <c r="D3" s="68">
        <v>68629538.639999986</v>
      </c>
      <c r="E3" s="69">
        <f>TRUNC(D3/$D$37,6)</f>
        <v>0.24742600000000001</v>
      </c>
      <c r="F3" s="70">
        <f>D3/3</f>
        <v>22876512.879999995</v>
      </c>
      <c r="G3" s="70">
        <f>F3/3</f>
        <v>7625504.2933333321</v>
      </c>
      <c r="I3" s="71">
        <v>1</v>
      </c>
      <c r="J3" s="72" t="s">
        <v>192</v>
      </c>
      <c r="K3" s="73">
        <f>E3+E7</f>
        <v>0.29119499999999998</v>
      </c>
      <c r="L3" s="72">
        <v>2</v>
      </c>
      <c r="M3" s="74">
        <f>SUM(F3,F7)</f>
        <v>26923306.799999997</v>
      </c>
      <c r="N3" s="75">
        <f>G3</f>
        <v>7625504.2933333321</v>
      </c>
      <c r="O3" s="76">
        <f>N3/M3</f>
        <v>0.28323059830575242</v>
      </c>
    </row>
    <row r="4" spans="2:15" x14ac:dyDescent="0.25">
      <c r="B4" s="4">
        <v>11</v>
      </c>
      <c r="C4" s="16" t="s">
        <v>56</v>
      </c>
      <c r="D4" s="8">
        <v>35238228.480000004</v>
      </c>
      <c r="E4" s="76">
        <f t="shared" ref="E4:E36" si="0">TRUNC(D4/$D$37,6)</f>
        <v>0.12704199999999999</v>
      </c>
      <c r="F4" s="70">
        <f t="shared" ref="F4:F36" si="1">D4/3</f>
        <v>11746076.160000002</v>
      </c>
      <c r="G4" s="70">
        <f t="shared" ref="G4:G36" si="2">F4/3</f>
        <v>3915358.7200000007</v>
      </c>
      <c r="I4" s="71">
        <v>2</v>
      </c>
      <c r="J4" s="72" t="s">
        <v>193</v>
      </c>
      <c r="K4" s="73">
        <f>SUM(E4,E5,E6,E8)</f>
        <v>0.29998099999999994</v>
      </c>
      <c r="L4" s="72">
        <v>4</v>
      </c>
      <c r="M4" s="74">
        <f>SUM(F4,F5,F6,F8)</f>
        <v>27735796.010000002</v>
      </c>
      <c r="N4" s="75">
        <f>G4</f>
        <v>3915358.7200000007</v>
      </c>
      <c r="O4" s="76">
        <f>N4/M4</f>
        <v>0.14116626465627083</v>
      </c>
    </row>
    <row r="5" spans="2:15" x14ac:dyDescent="0.25">
      <c r="B5" s="4">
        <v>16</v>
      </c>
      <c r="C5" s="16" t="s">
        <v>61</v>
      </c>
      <c r="D5" s="8">
        <v>19852909.439999998</v>
      </c>
      <c r="E5" s="76">
        <f t="shared" si="0"/>
        <v>7.1573999999999999E-2</v>
      </c>
      <c r="F5" s="70">
        <f t="shared" si="1"/>
        <v>6617636.4799999995</v>
      </c>
      <c r="G5" s="70">
        <f t="shared" si="2"/>
        <v>2205878.8266666667</v>
      </c>
      <c r="I5" s="71">
        <v>3</v>
      </c>
      <c r="J5" s="72" t="s">
        <v>194</v>
      </c>
      <c r="K5" s="73">
        <f>SUM(E5:E10)</f>
        <v>0.28653399999999996</v>
      </c>
      <c r="L5" s="72">
        <v>6</v>
      </c>
      <c r="M5" s="74">
        <f>SUM(F5:F10)</f>
        <v>26492610.690000001</v>
      </c>
      <c r="N5" s="75">
        <f>F5</f>
        <v>6617636.4799999995</v>
      </c>
      <c r="O5" s="76">
        <f>N5/M5</f>
        <v>0.24979178373303607</v>
      </c>
    </row>
    <row r="6" spans="2:15" x14ac:dyDescent="0.25">
      <c r="B6" s="4">
        <v>2</v>
      </c>
      <c r="C6" s="16" t="s">
        <v>51</v>
      </c>
      <c r="D6" s="8">
        <v>16630286.399999999</v>
      </c>
      <c r="E6" s="76">
        <f t="shared" si="0"/>
        <v>5.9956000000000002E-2</v>
      </c>
      <c r="F6" s="70">
        <f t="shared" si="1"/>
        <v>5543428.7999999998</v>
      </c>
      <c r="G6" s="70">
        <f t="shared" si="2"/>
        <v>1847809.5999999999</v>
      </c>
      <c r="I6" s="71">
        <v>4</v>
      </c>
      <c r="J6" s="72" t="s">
        <v>195</v>
      </c>
      <c r="K6" s="73">
        <f>SUM(E14:E19)</f>
        <v>9.5353000000000007E-2</v>
      </c>
      <c r="L6" s="72">
        <v>6</v>
      </c>
      <c r="M6" s="74">
        <f>SUM(F14:F19)</f>
        <v>8816267.0700000003</v>
      </c>
      <c r="N6" s="75">
        <f>G14</f>
        <v>626342.08000000007</v>
      </c>
      <c r="O6" s="76">
        <f>N6/M6</f>
        <v>7.1043909517137627E-2</v>
      </c>
    </row>
    <row r="7" spans="2:15" x14ac:dyDescent="0.25">
      <c r="B7" s="4">
        <v>20</v>
      </c>
      <c r="C7" s="16" t="s">
        <v>65</v>
      </c>
      <c r="D7" s="8">
        <v>12140381.760000002</v>
      </c>
      <c r="E7" s="76">
        <f t="shared" si="0"/>
        <v>4.3769000000000002E-2</v>
      </c>
      <c r="F7" s="70">
        <f t="shared" si="1"/>
        <v>4046793.9200000004</v>
      </c>
      <c r="G7" s="70">
        <f t="shared" si="2"/>
        <v>1348931.3066666669</v>
      </c>
      <c r="I7" s="71">
        <v>5</v>
      </c>
      <c r="J7" s="72" t="s">
        <v>196</v>
      </c>
      <c r="K7" s="73">
        <f>SUM(E31:E36)</f>
        <v>5.2234000000000003E-2</v>
      </c>
      <c r="L7" s="72">
        <v>6</v>
      </c>
      <c r="M7" s="74">
        <f>SUM(F31:F36)</f>
        <v>4829732.3100000005</v>
      </c>
      <c r="N7" s="75">
        <f>G31</f>
        <v>280188.69666666671</v>
      </c>
      <c r="O7" s="76">
        <f>N7/M7</f>
        <v>5.8013297359469328E-2</v>
      </c>
    </row>
    <row r="8" spans="2:15" x14ac:dyDescent="0.25">
      <c r="B8" s="4">
        <v>29</v>
      </c>
      <c r="C8" s="16" t="s">
        <v>72</v>
      </c>
      <c r="D8" s="8">
        <v>11485963.710000003</v>
      </c>
      <c r="E8" s="76">
        <f t="shared" si="0"/>
        <v>4.1409000000000001E-2</v>
      </c>
      <c r="F8" s="70">
        <f t="shared" si="1"/>
        <v>3828654.5700000008</v>
      </c>
      <c r="G8" s="70">
        <f t="shared" si="2"/>
        <v>1276218.1900000002</v>
      </c>
    </row>
    <row r="9" spans="2:15" x14ac:dyDescent="0.25">
      <c r="B9" s="4">
        <v>34</v>
      </c>
      <c r="C9" s="16" t="s">
        <v>76</v>
      </c>
      <c r="D9" s="8">
        <v>10877106.24</v>
      </c>
      <c r="E9" s="76">
        <f t="shared" si="0"/>
        <v>3.9213999999999999E-2</v>
      </c>
      <c r="F9" s="70">
        <f t="shared" si="1"/>
        <v>3625702.08</v>
      </c>
      <c r="G9" s="70">
        <f t="shared" si="2"/>
        <v>1208567.3600000001</v>
      </c>
    </row>
    <row r="10" spans="2:15" x14ac:dyDescent="0.25">
      <c r="B10" s="4">
        <v>22</v>
      </c>
      <c r="C10" s="16" t="s">
        <v>66</v>
      </c>
      <c r="D10" s="8">
        <v>8491184.5199999996</v>
      </c>
      <c r="E10" s="76">
        <f t="shared" si="0"/>
        <v>3.0612E-2</v>
      </c>
      <c r="F10" s="70">
        <f t="shared" si="1"/>
        <v>2830394.84</v>
      </c>
      <c r="G10" s="70">
        <f t="shared" si="2"/>
        <v>943464.94666666666</v>
      </c>
    </row>
    <row r="11" spans="2:15" x14ac:dyDescent="0.25">
      <c r="B11" s="4">
        <v>33</v>
      </c>
      <c r="C11" s="16" t="s">
        <v>75</v>
      </c>
      <c r="D11" s="8">
        <v>7052889.4800000004</v>
      </c>
      <c r="E11" s="76">
        <f t="shared" si="0"/>
        <v>2.5427000000000002E-2</v>
      </c>
      <c r="F11" s="70">
        <f t="shared" si="1"/>
        <v>2350963.16</v>
      </c>
      <c r="G11" s="70">
        <f t="shared" si="2"/>
        <v>783654.38666666672</v>
      </c>
    </row>
    <row r="12" spans="2:15" x14ac:dyDescent="0.25">
      <c r="B12" s="4">
        <v>1</v>
      </c>
      <c r="C12" s="16" t="s">
        <v>50</v>
      </c>
      <c r="D12" s="8">
        <v>6687697.3800000008</v>
      </c>
      <c r="E12" s="76">
        <f t="shared" si="0"/>
        <v>2.4109999999999999E-2</v>
      </c>
      <c r="F12" s="70">
        <f t="shared" si="1"/>
        <v>2229232.4600000004</v>
      </c>
      <c r="G12" s="70">
        <f t="shared" si="2"/>
        <v>743077.48666666681</v>
      </c>
    </row>
    <row r="13" spans="2:15" x14ac:dyDescent="0.25">
      <c r="B13" s="4">
        <v>26</v>
      </c>
      <c r="C13" s="16" t="s">
        <v>69</v>
      </c>
      <c r="D13" s="8">
        <v>6515401.6200000001</v>
      </c>
      <c r="E13" s="76">
        <f t="shared" si="0"/>
        <v>2.3488999999999999E-2</v>
      </c>
      <c r="F13" s="70">
        <f t="shared" si="1"/>
        <v>2171800.54</v>
      </c>
      <c r="G13" s="70">
        <f t="shared" si="2"/>
        <v>723933.51333333331</v>
      </c>
    </row>
    <row r="14" spans="2:15" x14ac:dyDescent="0.25">
      <c r="B14" s="4">
        <v>14</v>
      </c>
      <c r="C14" s="16" t="s">
        <v>59</v>
      </c>
      <c r="D14" s="8">
        <v>5637078.7200000007</v>
      </c>
      <c r="E14" s="76">
        <f t="shared" si="0"/>
        <v>2.0323000000000001E-2</v>
      </c>
      <c r="F14" s="70">
        <f t="shared" si="1"/>
        <v>1879026.2400000002</v>
      </c>
      <c r="G14" s="70">
        <f t="shared" si="2"/>
        <v>626342.08000000007</v>
      </c>
    </row>
    <row r="15" spans="2:15" x14ac:dyDescent="0.25">
      <c r="B15" s="4">
        <v>13</v>
      </c>
      <c r="C15" s="16" t="s">
        <v>58</v>
      </c>
      <c r="D15" s="8">
        <v>4344849.6000000006</v>
      </c>
      <c r="E15" s="76">
        <f t="shared" si="0"/>
        <v>1.5664000000000001E-2</v>
      </c>
      <c r="F15" s="70">
        <f t="shared" si="1"/>
        <v>1448283.2000000002</v>
      </c>
      <c r="G15" s="70">
        <f t="shared" si="2"/>
        <v>482761.06666666671</v>
      </c>
    </row>
    <row r="16" spans="2:15" x14ac:dyDescent="0.25">
      <c r="B16" s="4">
        <v>30</v>
      </c>
      <c r="C16" s="16" t="s">
        <v>73</v>
      </c>
      <c r="D16" s="8">
        <v>4310203.17</v>
      </c>
      <c r="E16" s="76">
        <f t="shared" si="0"/>
        <v>1.5539000000000001E-2</v>
      </c>
      <c r="F16" s="70">
        <f t="shared" si="1"/>
        <v>1436734.39</v>
      </c>
      <c r="G16" s="70">
        <f t="shared" si="2"/>
        <v>478911.46333333332</v>
      </c>
    </row>
    <row r="17" spans="2:7" x14ac:dyDescent="0.25">
      <c r="B17" s="4">
        <v>24</v>
      </c>
      <c r="C17" s="16" t="s">
        <v>67</v>
      </c>
      <c r="D17" s="8">
        <v>4254956.16</v>
      </c>
      <c r="E17" s="76">
        <f t="shared" si="0"/>
        <v>1.5339999999999999E-2</v>
      </c>
      <c r="F17" s="70">
        <f t="shared" si="1"/>
        <v>1418318.72</v>
      </c>
      <c r="G17" s="70">
        <f t="shared" si="2"/>
        <v>472772.90666666668</v>
      </c>
    </row>
    <row r="18" spans="2:7" x14ac:dyDescent="0.25">
      <c r="B18" s="4">
        <v>27</v>
      </c>
      <c r="C18" s="16" t="s">
        <v>70</v>
      </c>
      <c r="D18" s="8">
        <v>4139904.6000000006</v>
      </c>
      <c r="E18" s="76">
        <f t="shared" si="0"/>
        <v>1.4925000000000001E-2</v>
      </c>
      <c r="F18" s="70">
        <f t="shared" si="1"/>
        <v>1379968.2000000002</v>
      </c>
      <c r="G18" s="70">
        <f t="shared" si="2"/>
        <v>459989.40000000008</v>
      </c>
    </row>
    <row r="19" spans="2:7" x14ac:dyDescent="0.25">
      <c r="B19" s="4">
        <v>25</v>
      </c>
      <c r="C19" s="16" t="s">
        <v>68</v>
      </c>
      <c r="D19" s="8">
        <v>3761808.9600000004</v>
      </c>
      <c r="E19" s="76">
        <f t="shared" si="0"/>
        <v>1.3561999999999999E-2</v>
      </c>
      <c r="F19" s="70">
        <f t="shared" si="1"/>
        <v>1253936.32</v>
      </c>
      <c r="G19" s="70">
        <f t="shared" si="2"/>
        <v>417978.77333333337</v>
      </c>
    </row>
    <row r="20" spans="2:7" x14ac:dyDescent="0.25">
      <c r="B20" s="4">
        <v>8</v>
      </c>
      <c r="C20" s="16" t="s">
        <v>81</v>
      </c>
      <c r="D20" s="8">
        <v>3541426.9800000004</v>
      </c>
      <c r="E20" s="76">
        <f t="shared" si="0"/>
        <v>1.2767000000000001E-2</v>
      </c>
      <c r="F20" s="70">
        <f t="shared" si="1"/>
        <v>1180475.6600000001</v>
      </c>
      <c r="G20" s="70">
        <f t="shared" si="2"/>
        <v>393491.88666666672</v>
      </c>
    </row>
    <row r="21" spans="2:7" x14ac:dyDescent="0.25">
      <c r="B21" s="4">
        <v>32</v>
      </c>
      <c r="C21" s="16" t="s">
        <v>74</v>
      </c>
      <c r="D21" s="8">
        <v>3507362.0400000005</v>
      </c>
      <c r="E21" s="76">
        <f t="shared" si="0"/>
        <v>1.2644000000000001E-2</v>
      </c>
      <c r="F21" s="70">
        <f t="shared" si="1"/>
        <v>1169120.6800000002</v>
      </c>
      <c r="G21" s="70">
        <f t="shared" si="2"/>
        <v>389706.89333333337</v>
      </c>
    </row>
    <row r="22" spans="2:7" x14ac:dyDescent="0.25">
      <c r="B22" s="4">
        <v>12</v>
      </c>
      <c r="C22" s="16" t="s">
        <v>57</v>
      </c>
      <c r="D22" s="8">
        <v>3266128.3200000003</v>
      </c>
      <c r="E22" s="76">
        <f t="shared" si="0"/>
        <v>1.1775000000000001E-2</v>
      </c>
      <c r="F22" s="70">
        <f t="shared" si="1"/>
        <v>1088709.4400000002</v>
      </c>
      <c r="G22" s="70">
        <f t="shared" si="2"/>
        <v>362903.14666666673</v>
      </c>
    </row>
    <row r="23" spans="2:7" x14ac:dyDescent="0.25">
      <c r="B23" s="4">
        <v>10</v>
      </c>
      <c r="C23" s="16" t="s">
        <v>55</v>
      </c>
      <c r="D23" s="8">
        <v>3232418.2800000007</v>
      </c>
      <c r="E23" s="76">
        <f t="shared" si="0"/>
        <v>1.1653E-2</v>
      </c>
      <c r="F23" s="70">
        <f t="shared" si="1"/>
        <v>1077472.7600000002</v>
      </c>
      <c r="G23" s="70">
        <f t="shared" si="2"/>
        <v>359157.58666666673</v>
      </c>
    </row>
    <row r="24" spans="2:7" x14ac:dyDescent="0.25">
      <c r="B24" s="4">
        <v>5</v>
      </c>
      <c r="C24" s="16" t="s">
        <v>54</v>
      </c>
      <c r="D24" s="8">
        <v>3081659.49</v>
      </c>
      <c r="E24" s="76">
        <f t="shared" si="0"/>
        <v>1.111E-2</v>
      </c>
      <c r="F24" s="70">
        <f t="shared" si="1"/>
        <v>1027219.8300000001</v>
      </c>
      <c r="G24" s="70">
        <f t="shared" si="2"/>
        <v>342406.61000000004</v>
      </c>
    </row>
    <row r="25" spans="2:7" x14ac:dyDescent="0.25">
      <c r="B25" s="4">
        <v>21</v>
      </c>
      <c r="C25" s="16" t="s">
        <v>83</v>
      </c>
      <c r="D25" s="8">
        <v>2854116.7199999997</v>
      </c>
      <c r="E25" s="76">
        <f t="shared" si="0"/>
        <v>1.0289E-2</v>
      </c>
      <c r="F25" s="70">
        <f t="shared" si="1"/>
        <v>951372.23999999987</v>
      </c>
      <c r="G25" s="70">
        <f t="shared" si="2"/>
        <v>317124.07999999996</v>
      </c>
    </row>
    <row r="26" spans="2:7" x14ac:dyDescent="0.25">
      <c r="B26" s="4">
        <v>3</v>
      </c>
      <c r="C26" s="16" t="s">
        <v>52</v>
      </c>
      <c r="D26" s="8">
        <v>2794294.23</v>
      </c>
      <c r="E26" s="76">
        <f t="shared" si="0"/>
        <v>1.0074E-2</v>
      </c>
      <c r="F26" s="70">
        <f t="shared" si="1"/>
        <v>931431.41</v>
      </c>
      <c r="G26" s="70">
        <f t="shared" si="2"/>
        <v>310477.13666666666</v>
      </c>
    </row>
    <row r="27" spans="2:7" x14ac:dyDescent="0.25">
      <c r="B27" s="4">
        <v>15</v>
      </c>
      <c r="C27" s="16" t="s">
        <v>60</v>
      </c>
      <c r="D27" s="8">
        <v>2760477.72</v>
      </c>
      <c r="E27" s="76">
        <f t="shared" si="0"/>
        <v>9.9520000000000008E-3</v>
      </c>
      <c r="F27" s="70">
        <f t="shared" si="1"/>
        <v>920159.24000000011</v>
      </c>
      <c r="G27" s="70">
        <f t="shared" si="2"/>
        <v>306719.7466666667</v>
      </c>
    </row>
    <row r="28" spans="2:7" x14ac:dyDescent="0.25">
      <c r="B28" s="4">
        <v>7</v>
      </c>
      <c r="C28" s="16" t="s">
        <v>80</v>
      </c>
      <c r="D28" s="8">
        <v>2636874.2399999998</v>
      </c>
      <c r="E28" s="76">
        <f t="shared" si="0"/>
        <v>9.5060000000000006E-3</v>
      </c>
      <c r="F28" s="70">
        <f t="shared" si="1"/>
        <v>878958.07999999996</v>
      </c>
      <c r="G28" s="70">
        <f t="shared" si="2"/>
        <v>292986.02666666667</v>
      </c>
    </row>
    <row r="29" spans="2:7" x14ac:dyDescent="0.25">
      <c r="B29" s="4">
        <v>28</v>
      </c>
      <c r="C29" s="16" t="s">
        <v>71</v>
      </c>
      <c r="D29" s="8">
        <v>2621913.84</v>
      </c>
      <c r="E29" s="76">
        <f t="shared" si="0"/>
        <v>9.4520000000000003E-3</v>
      </c>
      <c r="F29" s="70">
        <f t="shared" si="1"/>
        <v>873971.27999999991</v>
      </c>
      <c r="G29" s="70">
        <f t="shared" si="2"/>
        <v>291323.75999999995</v>
      </c>
    </row>
    <row r="30" spans="2:7" x14ac:dyDescent="0.25">
      <c r="B30" s="4">
        <v>9</v>
      </c>
      <c r="C30" s="16" t="s">
        <v>82</v>
      </c>
      <c r="D30" s="8">
        <v>2537425.8000000003</v>
      </c>
      <c r="E30" s="76">
        <f t="shared" si="0"/>
        <v>9.1479999999999999E-3</v>
      </c>
      <c r="F30" s="70">
        <f t="shared" si="1"/>
        <v>845808.60000000009</v>
      </c>
      <c r="G30" s="70">
        <f t="shared" si="2"/>
        <v>281936.2</v>
      </c>
    </row>
    <row r="31" spans="2:7" x14ac:dyDescent="0.25">
      <c r="B31" s="4">
        <v>4</v>
      </c>
      <c r="C31" s="16" t="s">
        <v>53</v>
      </c>
      <c r="D31" s="8">
        <v>2521698.2700000005</v>
      </c>
      <c r="E31" s="76">
        <f t="shared" si="0"/>
        <v>9.0910000000000001E-3</v>
      </c>
      <c r="F31" s="70">
        <f t="shared" si="1"/>
        <v>840566.0900000002</v>
      </c>
      <c r="G31" s="70">
        <f t="shared" si="2"/>
        <v>280188.69666666671</v>
      </c>
    </row>
    <row r="32" spans="2:7" x14ac:dyDescent="0.25">
      <c r="B32" s="4">
        <v>18</v>
      </c>
      <c r="C32" s="16" t="s">
        <v>63</v>
      </c>
      <c r="D32" s="8">
        <v>2455491.48</v>
      </c>
      <c r="E32" s="76">
        <f t="shared" si="0"/>
        <v>8.8520000000000005E-3</v>
      </c>
      <c r="F32" s="70">
        <f t="shared" si="1"/>
        <v>818497.16</v>
      </c>
      <c r="G32" s="70">
        <f t="shared" si="2"/>
        <v>272832.38666666666</v>
      </c>
    </row>
    <row r="33" spans="2:7" x14ac:dyDescent="0.25">
      <c r="B33" s="4">
        <v>19</v>
      </c>
      <c r="C33" s="16" t="s">
        <v>64</v>
      </c>
      <c r="D33" s="8">
        <v>2401712.8200000008</v>
      </c>
      <c r="E33" s="76">
        <f t="shared" si="0"/>
        <v>8.6580000000000008E-3</v>
      </c>
      <c r="F33" s="70">
        <f t="shared" si="1"/>
        <v>800570.94000000029</v>
      </c>
      <c r="G33" s="70">
        <f t="shared" si="2"/>
        <v>266856.9800000001</v>
      </c>
    </row>
    <row r="34" spans="2:7" x14ac:dyDescent="0.25">
      <c r="B34" s="4">
        <v>6</v>
      </c>
      <c r="C34" s="16" t="s">
        <v>79</v>
      </c>
      <c r="D34" s="8">
        <v>2394634.3200000003</v>
      </c>
      <c r="E34" s="76">
        <f t="shared" si="0"/>
        <v>8.633E-3</v>
      </c>
      <c r="F34" s="70">
        <f t="shared" si="1"/>
        <v>798211.44000000006</v>
      </c>
      <c r="G34" s="70">
        <f t="shared" si="2"/>
        <v>266070.48000000004</v>
      </c>
    </row>
    <row r="35" spans="2:7" x14ac:dyDescent="0.25">
      <c r="B35" s="4">
        <v>31</v>
      </c>
      <c r="C35" s="16" t="s">
        <v>85</v>
      </c>
      <c r="D35" s="8">
        <v>2389667.2800000003</v>
      </c>
      <c r="E35" s="76">
        <f t="shared" si="0"/>
        <v>8.6149999999999994E-3</v>
      </c>
      <c r="F35" s="70">
        <f t="shared" si="1"/>
        <v>796555.76000000013</v>
      </c>
      <c r="G35" s="70">
        <f t="shared" si="2"/>
        <v>265518.58666666673</v>
      </c>
    </row>
    <row r="36" spans="2:7" x14ac:dyDescent="0.25">
      <c r="B36" s="4">
        <v>23</v>
      </c>
      <c r="C36" s="16" t="s">
        <v>84</v>
      </c>
      <c r="D36" s="8">
        <v>2325992.7600000002</v>
      </c>
      <c r="E36" s="76">
        <f t="shared" si="0"/>
        <v>8.3850000000000001E-3</v>
      </c>
      <c r="F36" s="70">
        <f t="shared" si="1"/>
        <v>775330.92</v>
      </c>
      <c r="G36" s="70">
        <f t="shared" si="2"/>
        <v>258443.64</v>
      </c>
    </row>
    <row r="37" spans="2:7" s="5" customFormat="1" x14ac:dyDescent="0.25">
      <c r="D37" s="7">
        <f>SUM(D3:D36)</f>
        <v>277373683.46999991</v>
      </c>
    </row>
    <row r="38" spans="2:7" x14ac:dyDescent="0.25">
      <c r="D38" s="2"/>
    </row>
  </sheetData>
  <mergeCells count="1">
    <mergeCell ref="I1:O1"/>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37"/>
  <sheetViews>
    <sheetView showGridLines="0" zoomScaleNormal="100" workbookViewId="0">
      <selection activeCell="B1" sqref="B1"/>
    </sheetView>
  </sheetViews>
  <sheetFormatPr defaultRowHeight="12.75" x14ac:dyDescent="0.25"/>
  <cols>
    <col min="1" max="1" width="1.7109375" style="89" customWidth="1"/>
    <col min="2" max="2" width="17.42578125" style="89" customWidth="1"/>
    <col min="3" max="6" width="16.7109375" style="89" customWidth="1"/>
    <col min="7" max="7" width="16.7109375" style="137" customWidth="1"/>
    <col min="8" max="8" width="1.7109375" style="89" customWidth="1"/>
    <col min="9" max="9" width="17.42578125" style="155" customWidth="1"/>
    <col min="10" max="14" width="16.7109375" style="155" customWidth="1"/>
    <col min="15" max="15" width="1.7109375" style="89" customWidth="1"/>
    <col min="16" max="16" width="17.42578125" style="155" customWidth="1"/>
    <col min="17" max="21" width="16.7109375" style="155" customWidth="1"/>
    <col min="22" max="16384" width="9.140625" style="89"/>
  </cols>
  <sheetData>
    <row r="1" spans="2:22" s="127" customFormat="1" ht="15" customHeight="1" thickBot="1" x14ac:dyDescent="0.3">
      <c r="B1" s="128" t="s">
        <v>229</v>
      </c>
      <c r="C1" s="129"/>
      <c r="D1" s="116">
        <f>SUM(F5:G36)</f>
        <v>0</v>
      </c>
      <c r="E1" s="133"/>
      <c r="F1" s="134"/>
      <c r="G1" s="134"/>
      <c r="I1" s="128" t="s">
        <v>230</v>
      </c>
      <c r="J1" s="129"/>
      <c r="K1" s="116">
        <f>SUM(M5:N36)</f>
        <v>0</v>
      </c>
      <c r="L1" s="133"/>
      <c r="M1" s="134"/>
      <c r="N1" s="134"/>
      <c r="P1" s="128" t="s">
        <v>231</v>
      </c>
      <c r="Q1" s="129"/>
      <c r="R1" s="116">
        <f>SUM(T5:U36)</f>
        <v>0</v>
      </c>
      <c r="S1" s="133"/>
      <c r="T1" s="134"/>
      <c r="U1" s="134"/>
      <c r="V1" s="134"/>
    </row>
    <row r="2" spans="2:22" s="131" customFormat="1" ht="5.0999999999999996" customHeight="1" x14ac:dyDescent="0.25">
      <c r="B2" s="132"/>
      <c r="C2" s="132"/>
      <c r="I2" s="132"/>
      <c r="J2" s="132"/>
      <c r="P2" s="132"/>
      <c r="Q2" s="132"/>
    </row>
    <row r="3" spans="2:22" ht="18.75" customHeight="1" x14ac:dyDescent="0.25">
      <c r="B3" s="184" t="s">
        <v>239</v>
      </c>
      <c r="C3" s="186" t="s">
        <v>240</v>
      </c>
      <c r="D3" s="187"/>
      <c r="E3" s="187"/>
      <c r="F3" s="188"/>
      <c r="G3" s="185" t="s">
        <v>254</v>
      </c>
      <c r="I3" s="184" t="s">
        <v>239</v>
      </c>
      <c r="J3" s="186" t="s">
        <v>240</v>
      </c>
      <c r="K3" s="187"/>
      <c r="L3" s="187"/>
      <c r="M3" s="188"/>
      <c r="N3" s="185" t="s">
        <v>254</v>
      </c>
      <c r="P3" s="184" t="s">
        <v>239</v>
      </c>
      <c r="Q3" s="186" t="s">
        <v>240</v>
      </c>
      <c r="R3" s="187"/>
      <c r="S3" s="187"/>
      <c r="T3" s="188"/>
      <c r="U3" s="185" t="s">
        <v>254</v>
      </c>
    </row>
    <row r="4" spans="2:22" ht="63" customHeight="1" x14ac:dyDescent="0.25">
      <c r="B4" s="184"/>
      <c r="C4" s="189" t="s">
        <v>236</v>
      </c>
      <c r="D4" s="179" t="s">
        <v>237</v>
      </c>
      <c r="E4" s="179" t="s">
        <v>238</v>
      </c>
      <c r="F4" s="190" t="s">
        <v>241</v>
      </c>
      <c r="G4" s="185"/>
      <c r="I4" s="184"/>
      <c r="J4" s="189" t="s">
        <v>236</v>
      </c>
      <c r="K4" s="179" t="s">
        <v>237</v>
      </c>
      <c r="L4" s="179" t="s">
        <v>238</v>
      </c>
      <c r="M4" s="190" t="s">
        <v>242</v>
      </c>
      <c r="N4" s="185"/>
      <c r="P4" s="184"/>
      <c r="Q4" s="189" t="s">
        <v>236</v>
      </c>
      <c r="R4" s="179" t="s">
        <v>237</v>
      </c>
      <c r="S4" s="179" t="s">
        <v>238</v>
      </c>
      <c r="T4" s="190" t="s">
        <v>243</v>
      </c>
      <c r="U4" s="185"/>
    </row>
    <row r="5" spans="2:22" x14ac:dyDescent="0.25">
      <c r="B5" s="175"/>
      <c r="C5" s="180"/>
      <c r="D5" s="150"/>
      <c r="E5" s="150"/>
      <c r="F5" s="181">
        <f>D5*E5*C5</f>
        <v>0</v>
      </c>
      <c r="G5" s="177"/>
      <c r="I5" s="175"/>
      <c r="J5" s="180"/>
      <c r="K5" s="150"/>
      <c r="L5" s="150"/>
      <c r="M5" s="181">
        <f>K5*L5*J5</f>
        <v>0</v>
      </c>
      <c r="N5" s="177"/>
      <c r="P5" s="175"/>
      <c r="Q5" s="180"/>
      <c r="R5" s="150"/>
      <c r="S5" s="150"/>
      <c r="T5" s="181">
        <f>R5*S5*Q5</f>
        <v>0</v>
      </c>
      <c r="U5" s="177"/>
    </row>
    <row r="6" spans="2:22" x14ac:dyDescent="0.25">
      <c r="B6" s="176"/>
      <c r="C6" s="182"/>
      <c r="D6" s="123"/>
      <c r="E6" s="123"/>
      <c r="F6" s="183">
        <f>D6*E6*C6</f>
        <v>0</v>
      </c>
      <c r="G6" s="178"/>
      <c r="I6" s="176"/>
      <c r="J6" s="182"/>
      <c r="K6" s="123"/>
      <c r="L6" s="123"/>
      <c r="M6" s="183">
        <f t="shared" ref="M6:M36" si="0">K6*L6*J6</f>
        <v>0</v>
      </c>
      <c r="N6" s="178"/>
      <c r="P6" s="176"/>
      <c r="Q6" s="182"/>
      <c r="R6" s="123"/>
      <c r="S6" s="123"/>
      <c r="T6" s="183">
        <f t="shared" ref="T6:T36" si="1">R6*S6*Q6</f>
        <v>0</v>
      </c>
      <c r="U6" s="178"/>
    </row>
    <row r="7" spans="2:22" x14ac:dyDescent="0.25">
      <c r="B7" s="176"/>
      <c r="C7" s="182"/>
      <c r="D7" s="123"/>
      <c r="E7" s="123"/>
      <c r="F7" s="183">
        <f>D7*E7*C7</f>
        <v>0</v>
      </c>
      <c r="G7" s="178"/>
      <c r="I7" s="176"/>
      <c r="J7" s="182"/>
      <c r="K7" s="123"/>
      <c r="L7" s="123"/>
      <c r="M7" s="183">
        <f t="shared" si="0"/>
        <v>0</v>
      </c>
      <c r="N7" s="178"/>
      <c r="P7" s="176"/>
      <c r="Q7" s="182"/>
      <c r="R7" s="123"/>
      <c r="S7" s="123"/>
      <c r="T7" s="183">
        <f t="shared" si="1"/>
        <v>0</v>
      </c>
      <c r="U7" s="178"/>
    </row>
    <row r="8" spans="2:22" x14ac:dyDescent="0.25">
      <c r="B8" s="176"/>
      <c r="C8" s="182"/>
      <c r="D8" s="123"/>
      <c r="E8" s="123"/>
      <c r="F8" s="183">
        <f>D8*E8*C8</f>
        <v>0</v>
      </c>
      <c r="G8" s="178"/>
      <c r="I8" s="176"/>
      <c r="J8" s="182"/>
      <c r="K8" s="123"/>
      <c r="L8" s="123"/>
      <c r="M8" s="183">
        <f t="shared" si="0"/>
        <v>0</v>
      </c>
      <c r="N8" s="178"/>
      <c r="P8" s="176"/>
      <c r="Q8" s="182"/>
      <c r="R8" s="123"/>
      <c r="S8" s="123"/>
      <c r="T8" s="183">
        <f t="shared" si="1"/>
        <v>0</v>
      </c>
      <c r="U8" s="178"/>
    </row>
    <row r="9" spans="2:22" x14ac:dyDescent="0.25">
      <c r="B9" s="176"/>
      <c r="C9" s="182"/>
      <c r="D9" s="123"/>
      <c r="E9" s="123"/>
      <c r="F9" s="183">
        <f>D9*E9*C9</f>
        <v>0</v>
      </c>
      <c r="G9" s="178"/>
      <c r="I9" s="176"/>
      <c r="J9" s="182"/>
      <c r="K9" s="123"/>
      <c r="L9" s="123"/>
      <c r="M9" s="183">
        <f t="shared" si="0"/>
        <v>0</v>
      </c>
      <c r="N9" s="178"/>
      <c r="P9" s="176"/>
      <c r="Q9" s="182"/>
      <c r="R9" s="123"/>
      <c r="S9" s="123"/>
      <c r="T9" s="183">
        <f t="shared" si="1"/>
        <v>0</v>
      </c>
      <c r="U9" s="178"/>
    </row>
    <row r="10" spans="2:22" s="145" customFormat="1" x14ac:dyDescent="0.25">
      <c r="B10" s="176"/>
      <c r="C10" s="182"/>
      <c r="D10" s="123"/>
      <c r="E10" s="123"/>
      <c r="F10" s="183">
        <f>D10*E10*C10</f>
        <v>0</v>
      </c>
      <c r="G10" s="178"/>
      <c r="I10" s="176"/>
      <c r="J10" s="182"/>
      <c r="K10" s="123"/>
      <c r="L10" s="123"/>
      <c r="M10" s="183">
        <f t="shared" si="0"/>
        <v>0</v>
      </c>
      <c r="N10" s="178"/>
      <c r="P10" s="176"/>
      <c r="Q10" s="182"/>
      <c r="R10" s="123"/>
      <c r="S10" s="123"/>
      <c r="T10" s="183">
        <f t="shared" si="1"/>
        <v>0</v>
      </c>
      <c r="U10" s="178"/>
    </row>
    <row r="11" spans="2:22" s="145" customFormat="1" x14ac:dyDescent="0.25">
      <c r="B11" s="176"/>
      <c r="C11" s="182"/>
      <c r="D11" s="123"/>
      <c r="E11" s="123"/>
      <c r="F11" s="183">
        <f>D11*E11*C11</f>
        <v>0</v>
      </c>
      <c r="G11" s="178"/>
      <c r="I11" s="176"/>
      <c r="J11" s="182"/>
      <c r="K11" s="123"/>
      <c r="L11" s="123"/>
      <c r="M11" s="183">
        <f t="shared" si="0"/>
        <v>0</v>
      </c>
      <c r="N11" s="178"/>
      <c r="P11" s="176"/>
      <c r="Q11" s="182"/>
      <c r="R11" s="123"/>
      <c r="S11" s="123"/>
      <c r="T11" s="183">
        <f t="shared" si="1"/>
        <v>0</v>
      </c>
      <c r="U11" s="178"/>
    </row>
    <row r="12" spans="2:22" s="145" customFormat="1" x14ac:dyDescent="0.25">
      <c r="B12" s="176"/>
      <c r="C12" s="182"/>
      <c r="D12" s="123"/>
      <c r="E12" s="123"/>
      <c r="F12" s="183">
        <f>D12*E12*C12</f>
        <v>0</v>
      </c>
      <c r="G12" s="178"/>
      <c r="I12" s="176"/>
      <c r="J12" s="182"/>
      <c r="K12" s="123"/>
      <c r="L12" s="123"/>
      <c r="M12" s="183">
        <f t="shared" si="0"/>
        <v>0</v>
      </c>
      <c r="N12" s="178"/>
      <c r="P12" s="176"/>
      <c r="Q12" s="182"/>
      <c r="R12" s="123"/>
      <c r="S12" s="123"/>
      <c r="T12" s="183">
        <f t="shared" si="1"/>
        <v>0</v>
      </c>
      <c r="U12" s="178"/>
    </row>
    <row r="13" spans="2:22" s="145" customFormat="1" x14ac:dyDescent="0.25">
      <c r="B13" s="176"/>
      <c r="C13" s="182"/>
      <c r="D13" s="123"/>
      <c r="E13" s="123"/>
      <c r="F13" s="183">
        <f>D13*E13*C13</f>
        <v>0</v>
      </c>
      <c r="G13" s="178"/>
      <c r="I13" s="176"/>
      <c r="J13" s="182"/>
      <c r="K13" s="123"/>
      <c r="L13" s="123"/>
      <c r="M13" s="183">
        <f t="shared" si="0"/>
        <v>0</v>
      </c>
      <c r="N13" s="178"/>
      <c r="P13" s="176"/>
      <c r="Q13" s="182"/>
      <c r="R13" s="123"/>
      <c r="S13" s="123"/>
      <c r="T13" s="183">
        <f t="shared" si="1"/>
        <v>0</v>
      </c>
      <c r="U13" s="178"/>
    </row>
    <row r="14" spans="2:22" s="145" customFormat="1" x14ac:dyDescent="0.25">
      <c r="B14" s="176"/>
      <c r="C14" s="182"/>
      <c r="D14" s="123"/>
      <c r="E14" s="123"/>
      <c r="F14" s="183">
        <f>D14*E14*C14</f>
        <v>0</v>
      </c>
      <c r="G14" s="178"/>
      <c r="I14" s="176"/>
      <c r="J14" s="182"/>
      <c r="K14" s="123"/>
      <c r="L14" s="123"/>
      <c r="M14" s="183">
        <f t="shared" si="0"/>
        <v>0</v>
      </c>
      <c r="N14" s="178"/>
      <c r="P14" s="176"/>
      <c r="Q14" s="182"/>
      <c r="R14" s="123"/>
      <c r="S14" s="123"/>
      <c r="T14" s="183">
        <f t="shared" si="1"/>
        <v>0</v>
      </c>
      <c r="U14" s="178"/>
    </row>
    <row r="15" spans="2:22" s="145" customFormat="1" x14ac:dyDescent="0.25">
      <c r="B15" s="176"/>
      <c r="C15" s="182"/>
      <c r="D15" s="123"/>
      <c r="E15" s="123"/>
      <c r="F15" s="183">
        <f t="shared" ref="F15:F36" si="2">D15*E15*C15</f>
        <v>0</v>
      </c>
      <c r="G15" s="178"/>
      <c r="I15" s="176"/>
      <c r="J15" s="182"/>
      <c r="K15" s="123"/>
      <c r="L15" s="123"/>
      <c r="M15" s="183">
        <f t="shared" si="0"/>
        <v>0</v>
      </c>
      <c r="N15" s="178"/>
      <c r="P15" s="176"/>
      <c r="Q15" s="182"/>
      <c r="R15" s="123"/>
      <c r="S15" s="123"/>
      <c r="T15" s="183">
        <f t="shared" si="1"/>
        <v>0</v>
      </c>
      <c r="U15" s="178"/>
    </row>
    <row r="16" spans="2:22" s="145" customFormat="1" x14ac:dyDescent="0.25">
      <c r="B16" s="176"/>
      <c r="C16" s="182"/>
      <c r="D16" s="123"/>
      <c r="E16" s="123"/>
      <c r="F16" s="183">
        <f t="shared" si="2"/>
        <v>0</v>
      </c>
      <c r="G16" s="178"/>
      <c r="I16" s="176"/>
      <c r="J16" s="182"/>
      <c r="K16" s="123"/>
      <c r="L16" s="123"/>
      <c r="M16" s="183">
        <f t="shared" si="0"/>
        <v>0</v>
      </c>
      <c r="N16" s="178"/>
      <c r="P16" s="176"/>
      <c r="Q16" s="182"/>
      <c r="R16" s="123"/>
      <c r="S16" s="123"/>
      <c r="T16" s="183">
        <f t="shared" si="1"/>
        <v>0</v>
      </c>
      <c r="U16" s="178"/>
    </row>
    <row r="17" spans="2:22" s="145" customFormat="1" x14ac:dyDescent="0.25">
      <c r="B17" s="176"/>
      <c r="C17" s="182"/>
      <c r="D17" s="123"/>
      <c r="E17" s="123"/>
      <c r="F17" s="183">
        <f t="shared" si="2"/>
        <v>0</v>
      </c>
      <c r="G17" s="178"/>
      <c r="I17" s="176"/>
      <c r="J17" s="182"/>
      <c r="K17" s="123"/>
      <c r="L17" s="123"/>
      <c r="M17" s="183">
        <f t="shared" si="0"/>
        <v>0</v>
      </c>
      <c r="N17" s="178"/>
      <c r="P17" s="176"/>
      <c r="Q17" s="182"/>
      <c r="R17" s="123"/>
      <c r="S17" s="123"/>
      <c r="T17" s="183">
        <f t="shared" si="1"/>
        <v>0</v>
      </c>
      <c r="U17" s="178"/>
    </row>
    <row r="18" spans="2:22" s="145" customFormat="1" x14ac:dyDescent="0.25">
      <c r="B18" s="176"/>
      <c r="C18" s="182"/>
      <c r="D18" s="123"/>
      <c r="E18" s="123"/>
      <c r="F18" s="183">
        <f t="shared" si="2"/>
        <v>0</v>
      </c>
      <c r="G18" s="178"/>
      <c r="I18" s="176"/>
      <c r="J18" s="182"/>
      <c r="K18" s="123"/>
      <c r="L18" s="123"/>
      <c r="M18" s="183">
        <f t="shared" si="0"/>
        <v>0</v>
      </c>
      <c r="N18" s="178"/>
      <c r="P18" s="176"/>
      <c r="Q18" s="182"/>
      <c r="R18" s="123"/>
      <c r="S18" s="123"/>
      <c r="T18" s="183">
        <f t="shared" si="1"/>
        <v>0</v>
      </c>
      <c r="U18" s="178"/>
    </row>
    <row r="19" spans="2:22" s="145" customFormat="1" x14ac:dyDescent="0.25">
      <c r="B19" s="176"/>
      <c r="C19" s="182"/>
      <c r="D19" s="123"/>
      <c r="E19" s="123"/>
      <c r="F19" s="183">
        <f t="shared" si="2"/>
        <v>0</v>
      </c>
      <c r="G19" s="178"/>
      <c r="I19" s="176"/>
      <c r="J19" s="182"/>
      <c r="K19" s="123"/>
      <c r="L19" s="123"/>
      <c r="M19" s="183">
        <f t="shared" si="0"/>
        <v>0</v>
      </c>
      <c r="N19" s="178"/>
      <c r="P19" s="176"/>
      <c r="Q19" s="182"/>
      <c r="R19" s="123"/>
      <c r="S19" s="123"/>
      <c r="T19" s="183">
        <f t="shared" si="1"/>
        <v>0</v>
      </c>
      <c r="U19" s="178"/>
    </row>
    <row r="20" spans="2:22" s="145" customFormat="1" x14ac:dyDescent="0.25">
      <c r="B20" s="176"/>
      <c r="C20" s="182"/>
      <c r="D20" s="123"/>
      <c r="E20" s="123"/>
      <c r="F20" s="183">
        <f t="shared" si="2"/>
        <v>0</v>
      </c>
      <c r="G20" s="178"/>
      <c r="I20" s="176"/>
      <c r="J20" s="182"/>
      <c r="K20" s="123"/>
      <c r="L20" s="123"/>
      <c r="M20" s="183">
        <f t="shared" si="0"/>
        <v>0</v>
      </c>
      <c r="N20" s="178"/>
      <c r="P20" s="176"/>
      <c r="Q20" s="182"/>
      <c r="R20" s="123"/>
      <c r="S20" s="123"/>
      <c r="T20" s="183">
        <f t="shared" si="1"/>
        <v>0</v>
      </c>
      <c r="U20" s="178"/>
    </row>
    <row r="21" spans="2:22" s="145" customFormat="1" x14ac:dyDescent="0.25">
      <c r="B21" s="176"/>
      <c r="C21" s="182"/>
      <c r="D21" s="123"/>
      <c r="E21" s="123"/>
      <c r="F21" s="183">
        <f t="shared" si="2"/>
        <v>0</v>
      </c>
      <c r="G21" s="178"/>
      <c r="I21" s="176"/>
      <c r="J21" s="182"/>
      <c r="K21" s="123"/>
      <c r="L21" s="123"/>
      <c r="M21" s="183">
        <f t="shared" si="0"/>
        <v>0</v>
      </c>
      <c r="N21" s="178"/>
      <c r="P21" s="176"/>
      <c r="Q21" s="182"/>
      <c r="R21" s="123"/>
      <c r="S21" s="123"/>
      <c r="T21" s="183">
        <f t="shared" si="1"/>
        <v>0</v>
      </c>
      <c r="U21" s="178"/>
    </row>
    <row r="22" spans="2:22" s="145" customFormat="1" x14ac:dyDescent="0.25">
      <c r="B22" s="176"/>
      <c r="C22" s="182"/>
      <c r="D22" s="123"/>
      <c r="E22" s="123"/>
      <c r="F22" s="183">
        <f t="shared" si="2"/>
        <v>0</v>
      </c>
      <c r="G22" s="178"/>
      <c r="I22" s="176"/>
      <c r="J22" s="182"/>
      <c r="K22" s="123"/>
      <c r="L22" s="123"/>
      <c r="M22" s="183">
        <f t="shared" si="0"/>
        <v>0</v>
      </c>
      <c r="N22" s="178"/>
      <c r="P22" s="176"/>
      <c r="Q22" s="182"/>
      <c r="R22" s="123"/>
      <c r="S22" s="123"/>
      <c r="T22" s="183">
        <f t="shared" si="1"/>
        <v>0</v>
      </c>
      <c r="U22" s="178"/>
    </row>
    <row r="23" spans="2:22" s="145" customFormat="1" x14ac:dyDescent="0.25">
      <c r="B23" s="176"/>
      <c r="C23" s="182"/>
      <c r="D23" s="123"/>
      <c r="E23" s="123"/>
      <c r="F23" s="183">
        <f t="shared" si="2"/>
        <v>0</v>
      </c>
      <c r="G23" s="178"/>
      <c r="I23" s="176"/>
      <c r="J23" s="182"/>
      <c r="K23" s="123"/>
      <c r="L23" s="123"/>
      <c r="M23" s="183">
        <f t="shared" si="0"/>
        <v>0</v>
      </c>
      <c r="N23" s="178"/>
      <c r="P23" s="176"/>
      <c r="Q23" s="182"/>
      <c r="R23" s="123"/>
      <c r="S23" s="123"/>
      <c r="T23" s="183">
        <f t="shared" si="1"/>
        <v>0</v>
      </c>
      <c r="U23" s="178"/>
    </row>
    <row r="24" spans="2:22" s="145" customFormat="1" x14ac:dyDescent="0.25">
      <c r="B24" s="176"/>
      <c r="C24" s="182"/>
      <c r="D24" s="123"/>
      <c r="E24" s="123"/>
      <c r="F24" s="183">
        <f t="shared" si="2"/>
        <v>0</v>
      </c>
      <c r="G24" s="178"/>
      <c r="I24" s="176"/>
      <c r="J24" s="182"/>
      <c r="K24" s="123"/>
      <c r="L24" s="123"/>
      <c r="M24" s="183">
        <f t="shared" si="0"/>
        <v>0</v>
      </c>
      <c r="N24" s="178"/>
      <c r="P24" s="176"/>
      <c r="Q24" s="182"/>
      <c r="R24" s="123"/>
      <c r="S24" s="123"/>
      <c r="T24" s="183">
        <f t="shared" si="1"/>
        <v>0</v>
      </c>
      <c r="U24" s="178"/>
    </row>
    <row r="25" spans="2:22" s="145" customFormat="1" x14ac:dyDescent="0.25">
      <c r="B25" s="176"/>
      <c r="C25" s="182"/>
      <c r="D25" s="123"/>
      <c r="E25" s="123"/>
      <c r="F25" s="183">
        <f t="shared" si="2"/>
        <v>0</v>
      </c>
      <c r="G25" s="178"/>
      <c r="I25" s="176"/>
      <c r="J25" s="182"/>
      <c r="K25" s="123"/>
      <c r="L25" s="123"/>
      <c r="M25" s="183">
        <f t="shared" si="0"/>
        <v>0</v>
      </c>
      <c r="N25" s="178"/>
      <c r="P25" s="176"/>
      <c r="Q25" s="182"/>
      <c r="R25" s="123"/>
      <c r="S25" s="123"/>
      <c r="T25" s="183">
        <f t="shared" si="1"/>
        <v>0</v>
      </c>
      <c r="U25" s="178"/>
    </row>
    <row r="26" spans="2:22" s="145" customFormat="1" x14ac:dyDescent="0.25">
      <c r="B26" s="176"/>
      <c r="C26" s="182"/>
      <c r="D26" s="123"/>
      <c r="E26" s="123"/>
      <c r="F26" s="183">
        <f t="shared" si="2"/>
        <v>0</v>
      </c>
      <c r="G26" s="178"/>
      <c r="I26" s="176"/>
      <c r="J26" s="182"/>
      <c r="K26" s="123"/>
      <c r="L26" s="123"/>
      <c r="M26" s="183">
        <f t="shared" si="0"/>
        <v>0</v>
      </c>
      <c r="N26" s="178"/>
      <c r="P26" s="176"/>
      <c r="Q26" s="182"/>
      <c r="R26" s="123"/>
      <c r="S26" s="123"/>
      <c r="T26" s="183">
        <f t="shared" si="1"/>
        <v>0</v>
      </c>
      <c r="U26" s="178"/>
    </row>
    <row r="27" spans="2:22" s="145" customFormat="1" x14ac:dyDescent="0.25">
      <c r="B27" s="176"/>
      <c r="C27" s="182"/>
      <c r="D27" s="123"/>
      <c r="E27" s="123"/>
      <c r="F27" s="183">
        <f t="shared" si="2"/>
        <v>0</v>
      </c>
      <c r="G27" s="178"/>
      <c r="I27" s="176"/>
      <c r="J27" s="182"/>
      <c r="K27" s="123"/>
      <c r="L27" s="123"/>
      <c r="M27" s="183">
        <f t="shared" si="0"/>
        <v>0</v>
      </c>
      <c r="N27" s="178"/>
      <c r="P27" s="176"/>
      <c r="Q27" s="182"/>
      <c r="R27" s="123"/>
      <c r="S27" s="123"/>
      <c r="T27" s="183">
        <f t="shared" si="1"/>
        <v>0</v>
      </c>
      <c r="U27" s="178"/>
    </row>
    <row r="28" spans="2:22" s="145" customFormat="1" x14ac:dyDescent="0.25">
      <c r="B28" s="176"/>
      <c r="C28" s="182"/>
      <c r="D28" s="123"/>
      <c r="E28" s="123"/>
      <c r="F28" s="183">
        <f t="shared" si="2"/>
        <v>0</v>
      </c>
      <c r="G28" s="178"/>
      <c r="I28" s="176"/>
      <c r="J28" s="182"/>
      <c r="K28" s="123"/>
      <c r="L28" s="123"/>
      <c r="M28" s="183">
        <f t="shared" si="0"/>
        <v>0</v>
      </c>
      <c r="N28" s="178"/>
      <c r="P28" s="176"/>
      <c r="Q28" s="182"/>
      <c r="R28" s="123"/>
      <c r="S28" s="123"/>
      <c r="T28" s="183">
        <f t="shared" si="1"/>
        <v>0</v>
      </c>
      <c r="U28" s="178"/>
    </row>
    <row r="29" spans="2:22" x14ac:dyDescent="0.25">
      <c r="B29" s="176"/>
      <c r="C29" s="182"/>
      <c r="D29" s="123"/>
      <c r="E29" s="123"/>
      <c r="F29" s="183">
        <f t="shared" si="2"/>
        <v>0</v>
      </c>
      <c r="G29" s="178"/>
      <c r="I29" s="176"/>
      <c r="J29" s="182"/>
      <c r="K29" s="123"/>
      <c r="L29" s="123"/>
      <c r="M29" s="183">
        <f t="shared" si="0"/>
        <v>0</v>
      </c>
      <c r="N29" s="178"/>
      <c r="P29" s="176"/>
      <c r="Q29" s="182"/>
      <c r="R29" s="123"/>
      <c r="S29" s="123"/>
      <c r="T29" s="183">
        <f t="shared" si="1"/>
        <v>0</v>
      </c>
      <c r="U29" s="178"/>
    </row>
    <row r="30" spans="2:22" s="137" customFormat="1" x14ac:dyDescent="0.25">
      <c r="B30" s="176"/>
      <c r="C30" s="182"/>
      <c r="D30" s="123"/>
      <c r="E30" s="123"/>
      <c r="F30" s="183">
        <f t="shared" si="2"/>
        <v>0</v>
      </c>
      <c r="G30" s="178"/>
      <c r="I30" s="176"/>
      <c r="J30" s="182"/>
      <c r="K30" s="123"/>
      <c r="L30" s="123"/>
      <c r="M30" s="183">
        <f t="shared" si="0"/>
        <v>0</v>
      </c>
      <c r="N30" s="178"/>
      <c r="P30" s="176"/>
      <c r="Q30" s="182"/>
      <c r="R30" s="123"/>
      <c r="S30" s="123"/>
      <c r="T30" s="183">
        <f t="shared" si="1"/>
        <v>0</v>
      </c>
      <c r="U30" s="178"/>
    </row>
    <row r="31" spans="2:22" s="137" customFormat="1" x14ac:dyDescent="0.25">
      <c r="B31" s="176"/>
      <c r="C31" s="182"/>
      <c r="D31" s="123"/>
      <c r="E31" s="123"/>
      <c r="F31" s="183">
        <f t="shared" si="2"/>
        <v>0</v>
      </c>
      <c r="G31" s="178"/>
      <c r="I31" s="176"/>
      <c r="J31" s="182"/>
      <c r="K31" s="123"/>
      <c r="L31" s="123"/>
      <c r="M31" s="183">
        <f t="shared" si="0"/>
        <v>0</v>
      </c>
      <c r="N31" s="178"/>
      <c r="P31" s="176"/>
      <c r="Q31" s="182"/>
      <c r="R31" s="123"/>
      <c r="S31" s="123"/>
      <c r="T31" s="183">
        <f t="shared" si="1"/>
        <v>0</v>
      </c>
      <c r="U31" s="178"/>
    </row>
    <row r="32" spans="2:22" s="137" customFormat="1" x14ac:dyDescent="0.25">
      <c r="B32" s="176"/>
      <c r="C32" s="182"/>
      <c r="D32" s="123"/>
      <c r="E32" s="123"/>
      <c r="F32" s="183">
        <f t="shared" si="2"/>
        <v>0</v>
      </c>
      <c r="G32" s="178"/>
      <c r="I32" s="176"/>
      <c r="J32" s="182"/>
      <c r="K32" s="123"/>
      <c r="L32" s="123"/>
      <c r="M32" s="183">
        <f t="shared" si="0"/>
        <v>0</v>
      </c>
      <c r="N32" s="178"/>
      <c r="P32" s="176"/>
      <c r="Q32" s="182"/>
      <c r="R32" s="123"/>
      <c r="S32" s="123"/>
      <c r="T32" s="183">
        <f t="shared" si="1"/>
        <v>0</v>
      </c>
      <c r="U32" s="178"/>
      <c r="V32" s="123"/>
    </row>
    <row r="33" spans="2:21" s="137" customFormat="1" x14ac:dyDescent="0.25">
      <c r="B33" s="176"/>
      <c r="C33" s="182"/>
      <c r="D33" s="123"/>
      <c r="E33" s="123"/>
      <c r="F33" s="183">
        <f t="shared" si="2"/>
        <v>0</v>
      </c>
      <c r="G33" s="178"/>
      <c r="I33" s="176"/>
      <c r="J33" s="182"/>
      <c r="K33" s="123"/>
      <c r="L33" s="123"/>
      <c r="M33" s="183">
        <f t="shared" si="0"/>
        <v>0</v>
      </c>
      <c r="N33" s="178"/>
      <c r="P33" s="176"/>
      <c r="Q33" s="182"/>
      <c r="R33" s="123"/>
      <c r="S33" s="123"/>
      <c r="T33" s="183">
        <f t="shared" si="1"/>
        <v>0</v>
      </c>
      <c r="U33" s="178"/>
    </row>
    <row r="34" spans="2:21" s="137" customFormat="1" x14ac:dyDescent="0.25">
      <c r="B34" s="176"/>
      <c r="C34" s="182"/>
      <c r="D34" s="123"/>
      <c r="E34" s="123"/>
      <c r="F34" s="183">
        <f t="shared" si="2"/>
        <v>0</v>
      </c>
      <c r="G34" s="178"/>
      <c r="I34" s="176"/>
      <c r="J34" s="182"/>
      <c r="K34" s="123"/>
      <c r="L34" s="123"/>
      <c r="M34" s="183">
        <f t="shared" si="0"/>
        <v>0</v>
      </c>
      <c r="N34" s="178"/>
      <c r="P34" s="176"/>
      <c r="Q34" s="182"/>
      <c r="R34" s="123"/>
      <c r="S34" s="123"/>
      <c r="T34" s="183">
        <f t="shared" si="1"/>
        <v>0</v>
      </c>
      <c r="U34" s="178"/>
    </row>
    <row r="35" spans="2:21" x14ac:dyDescent="0.25">
      <c r="B35" s="176"/>
      <c r="C35" s="182"/>
      <c r="D35" s="123"/>
      <c r="E35" s="123"/>
      <c r="F35" s="183">
        <f t="shared" si="2"/>
        <v>0</v>
      </c>
      <c r="G35" s="178"/>
      <c r="I35" s="176"/>
      <c r="J35" s="182"/>
      <c r="K35" s="123"/>
      <c r="L35" s="123"/>
      <c r="M35" s="183">
        <f t="shared" si="0"/>
        <v>0</v>
      </c>
      <c r="N35" s="178"/>
      <c r="P35" s="176"/>
      <c r="Q35" s="182"/>
      <c r="R35" s="123"/>
      <c r="S35" s="123"/>
      <c r="T35" s="183">
        <f t="shared" si="1"/>
        <v>0</v>
      </c>
      <c r="U35" s="178"/>
    </row>
    <row r="36" spans="2:21" x14ac:dyDescent="0.25">
      <c r="B36" s="176"/>
      <c r="C36" s="182"/>
      <c r="D36" s="123"/>
      <c r="E36" s="123"/>
      <c r="F36" s="183">
        <f t="shared" si="2"/>
        <v>0</v>
      </c>
      <c r="G36" s="178"/>
      <c r="I36" s="176"/>
      <c r="J36" s="182"/>
      <c r="K36" s="123"/>
      <c r="L36" s="123"/>
      <c r="M36" s="183">
        <f t="shared" si="0"/>
        <v>0</v>
      </c>
      <c r="N36" s="178"/>
      <c r="P36" s="176"/>
      <c r="Q36" s="182"/>
      <c r="R36" s="123"/>
      <c r="S36" s="123"/>
      <c r="T36" s="183">
        <f t="shared" si="1"/>
        <v>0</v>
      </c>
      <c r="U36" s="178"/>
    </row>
    <row r="37" spans="2:21" s="155" customFormat="1" x14ac:dyDescent="0.25">
      <c r="B37" s="176"/>
      <c r="C37" s="182"/>
      <c r="D37" s="123"/>
      <c r="E37" s="123"/>
      <c r="F37" s="183">
        <f>D37*E37*C37</f>
        <v>0</v>
      </c>
      <c r="G37" s="178"/>
      <c r="I37" s="176"/>
      <c r="J37" s="182"/>
      <c r="K37" s="123"/>
      <c r="L37" s="123"/>
      <c r="M37" s="183">
        <f t="shared" ref="M37" si="3">K37*L37*J37</f>
        <v>0</v>
      </c>
      <c r="N37" s="178"/>
      <c r="P37" s="176"/>
      <c r="Q37" s="182"/>
      <c r="R37" s="123"/>
      <c r="S37" s="123"/>
      <c r="T37" s="183">
        <f t="shared" ref="T37" si="4">R37*S37*Q37</f>
        <v>0</v>
      </c>
      <c r="U37" s="178"/>
    </row>
  </sheetData>
  <mergeCells count="9">
    <mergeCell ref="U3:U4"/>
    <mergeCell ref="C3:F3"/>
    <mergeCell ref="B3:B4"/>
    <mergeCell ref="I3:I4"/>
    <mergeCell ref="J3:M3"/>
    <mergeCell ref="P3:P4"/>
    <mergeCell ref="Q3:T3"/>
    <mergeCell ref="G3:G4"/>
    <mergeCell ref="N3:N4"/>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9"/>
  <sheetViews>
    <sheetView showGridLines="0" workbookViewId="0">
      <selection activeCell="C34" sqref="C34"/>
    </sheetView>
  </sheetViews>
  <sheetFormatPr defaultRowHeight="12.75" x14ac:dyDescent="0.2"/>
  <cols>
    <col min="1" max="1" width="1.7109375" style="80" customWidth="1"/>
    <col min="2" max="2" width="70.7109375" style="80" customWidth="1"/>
    <col min="3" max="5" width="15.7109375" style="80" customWidth="1"/>
    <col min="6" max="16384" width="9.140625" style="80"/>
  </cols>
  <sheetData>
    <row r="1" spans="2:5" ht="15" x14ac:dyDescent="0.2">
      <c r="B1" s="139" t="s">
        <v>232</v>
      </c>
    </row>
    <row r="2" spans="2:5" ht="5.0999999999999996" customHeight="1" x14ac:dyDescent="0.2"/>
    <row r="3" spans="2:5" ht="24.95" customHeight="1" x14ac:dyDescent="0.2">
      <c r="B3" s="191" t="s">
        <v>210</v>
      </c>
      <c r="C3" s="191" t="s">
        <v>214</v>
      </c>
      <c r="D3" s="191" t="s">
        <v>215</v>
      </c>
      <c r="E3" s="191" t="s">
        <v>216</v>
      </c>
    </row>
    <row r="4" spans="2:5" ht="24.95" customHeight="1" x14ac:dyDescent="0.2">
      <c r="B4" s="192" t="s">
        <v>244</v>
      </c>
      <c r="C4" s="152"/>
      <c r="D4" s="153"/>
      <c r="E4" s="153"/>
    </row>
    <row r="5" spans="2:5" ht="24.95" customHeight="1" x14ac:dyDescent="0.2">
      <c r="B5" s="192" t="s">
        <v>211</v>
      </c>
      <c r="C5" s="151"/>
      <c r="D5" s="81"/>
      <c r="E5" s="81"/>
    </row>
    <row r="6" spans="2:5" ht="24.95" customHeight="1" x14ac:dyDescent="0.2">
      <c r="B6" s="192" t="s">
        <v>212</v>
      </c>
      <c r="C6" s="151"/>
      <c r="D6" s="81"/>
      <c r="E6" s="81"/>
    </row>
    <row r="7" spans="2:5" ht="24.95" customHeight="1" x14ac:dyDescent="0.2">
      <c r="B7" s="192" t="s">
        <v>213</v>
      </c>
      <c r="C7" s="151"/>
      <c r="D7" s="81"/>
      <c r="E7" s="81"/>
    </row>
    <row r="8" spans="2:5" ht="5.0999999999999996" customHeight="1" thickBot="1" x14ac:dyDescent="0.25"/>
    <row r="9" spans="2:5" ht="24.95" customHeight="1" thickBot="1" x14ac:dyDescent="0.25">
      <c r="B9" s="143" t="s">
        <v>233</v>
      </c>
      <c r="C9" s="197">
        <f>SUM(C4:C7)</f>
        <v>0</v>
      </c>
      <c r="D9" s="197">
        <f>SUM(D4:D7)</f>
        <v>0</v>
      </c>
      <c r="E9" s="198">
        <f>SUM(E4:E7)</f>
        <v>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9"/>
  <sheetViews>
    <sheetView showGridLines="0" workbookViewId="0">
      <selection activeCell="D30" sqref="D30"/>
    </sheetView>
  </sheetViews>
  <sheetFormatPr defaultRowHeight="15" x14ac:dyDescent="0.25"/>
  <cols>
    <col min="1" max="1" width="1.7109375" style="77" customWidth="1"/>
    <col min="2" max="2" width="70.7109375" style="141" customWidth="1"/>
    <col min="3" max="5" width="15.7109375" style="77" customWidth="1"/>
    <col min="6" max="16384" width="9.140625" style="77"/>
  </cols>
  <sheetData>
    <row r="1" spans="2:5" x14ac:dyDescent="0.25">
      <c r="B1" s="140" t="s">
        <v>234</v>
      </c>
    </row>
    <row r="2" spans="2:5" ht="5.0999999999999996" customHeight="1" x14ac:dyDescent="0.25"/>
    <row r="3" spans="2:5" ht="24.95" customHeight="1" x14ac:dyDescent="0.25">
      <c r="B3" s="195" t="s">
        <v>210</v>
      </c>
      <c r="C3" s="191" t="s">
        <v>214</v>
      </c>
      <c r="D3" s="191" t="s">
        <v>215</v>
      </c>
      <c r="E3" s="191" t="s">
        <v>216</v>
      </c>
    </row>
    <row r="4" spans="2:5" ht="24.95" customHeight="1" x14ac:dyDescent="0.25">
      <c r="B4" s="192" t="s">
        <v>250</v>
      </c>
      <c r="C4" s="193"/>
      <c r="D4" s="154"/>
      <c r="E4" s="154"/>
    </row>
    <row r="5" spans="2:5" ht="24.95" customHeight="1" x14ac:dyDescent="0.25">
      <c r="B5" s="192" t="s">
        <v>205</v>
      </c>
      <c r="C5" s="194"/>
      <c r="D5" s="88"/>
      <c r="E5" s="88"/>
    </row>
    <row r="6" spans="2:5" ht="24.95" customHeight="1" x14ac:dyDescent="0.25">
      <c r="B6" s="196" t="s">
        <v>206</v>
      </c>
      <c r="C6" s="194"/>
      <c r="D6" s="88"/>
      <c r="E6" s="88"/>
    </row>
    <row r="7" spans="2:5" ht="24.95" customHeight="1" x14ac:dyDescent="0.25">
      <c r="B7" s="192" t="s">
        <v>260</v>
      </c>
      <c r="C7" s="194"/>
      <c r="D7" s="88"/>
      <c r="E7" s="88"/>
    </row>
    <row r="8" spans="2:5" ht="5.0999999999999996" customHeight="1" thickBot="1" x14ac:dyDescent="0.3"/>
    <row r="9" spans="2:5" ht="24.95" customHeight="1" thickBot="1" x14ac:dyDescent="0.3">
      <c r="B9" s="142" t="s">
        <v>217</v>
      </c>
      <c r="C9" s="197">
        <f>SUM(C4:C7)</f>
        <v>0</v>
      </c>
      <c r="D9" s="197">
        <f>SUM(D4:D7)</f>
        <v>0</v>
      </c>
      <c r="E9" s="198">
        <f>SUM(E4:E7)</f>
        <v>0</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8"/>
  <sheetViews>
    <sheetView showGridLines="0" workbookViewId="0">
      <selection activeCell="F25" sqref="F25"/>
    </sheetView>
  </sheetViews>
  <sheetFormatPr defaultRowHeight="15" x14ac:dyDescent="0.25"/>
  <cols>
    <col min="1" max="1" width="1.7109375" customWidth="1"/>
    <col min="3" max="5" width="23.42578125" customWidth="1"/>
  </cols>
  <sheetData>
    <row r="1" spans="2:5" s="77" customFormat="1" x14ac:dyDescent="0.25">
      <c r="B1" s="140" t="s">
        <v>262</v>
      </c>
    </row>
    <row r="2" spans="2:5" ht="5.0999999999999996" customHeight="1" thickBot="1" x14ac:dyDescent="0.3"/>
    <row r="3" spans="2:5" x14ac:dyDescent="0.25">
      <c r="B3" s="199"/>
      <c r="C3" s="200" t="s">
        <v>198</v>
      </c>
      <c r="D3" s="200" t="s">
        <v>207</v>
      </c>
      <c r="E3" s="201" t="s">
        <v>208</v>
      </c>
    </row>
    <row r="4" spans="2:5" x14ac:dyDescent="0.25">
      <c r="B4" s="202" t="s">
        <v>199</v>
      </c>
      <c r="C4" s="203">
        <f>Ricavi!$D$1</f>
        <v>0</v>
      </c>
      <c r="D4" s="204">
        <f>'Costo 1_Manodopera'!D1+'Costo 2_Formazione'!D1+'Costo 3_Mezzi'!C9+'Costi 4_Trasversali'!C9</f>
        <v>0</v>
      </c>
      <c r="E4" s="205">
        <f>C4-D4</f>
        <v>0</v>
      </c>
    </row>
    <row r="5" spans="2:5" x14ac:dyDescent="0.25">
      <c r="B5" s="202" t="s">
        <v>200</v>
      </c>
      <c r="C5" s="203">
        <f>Ricavi!$D$1</f>
        <v>0</v>
      </c>
      <c r="D5" s="204">
        <f>'Costo 1_Manodopera'!D1+'Costo 2_Formazione'!K1+'Costo 3_Mezzi'!D9+'Costi 4_Trasversali'!D9</f>
        <v>0</v>
      </c>
      <c r="E5" s="205">
        <f t="shared" ref="E5:E6" si="0">C5-D5</f>
        <v>0</v>
      </c>
    </row>
    <row r="6" spans="2:5" ht="15.75" thickBot="1" x14ac:dyDescent="0.3">
      <c r="B6" s="202" t="s">
        <v>201</v>
      </c>
      <c r="C6" s="203">
        <f>Ricavi!$D$1</f>
        <v>0</v>
      </c>
      <c r="D6" s="204">
        <f>'Costo 1_Manodopera'!D1+'Costo 2_Formazione'!R1+'Costo 3_Mezzi'!E9+'Costi 4_Trasversali'!E9</f>
        <v>0</v>
      </c>
      <c r="E6" s="206">
        <f t="shared" si="0"/>
        <v>0</v>
      </c>
    </row>
    <row r="7" spans="2:5" ht="16.5" thickTop="1" thickBot="1" x14ac:dyDescent="0.3">
      <c r="B7" s="207"/>
      <c r="C7" s="208"/>
      <c r="D7" s="208"/>
      <c r="E7" s="209"/>
    </row>
    <row r="8" spans="2:5" ht="15.75" thickBot="1" x14ac:dyDescent="0.3">
      <c r="B8" s="210"/>
      <c r="C8" s="211"/>
      <c r="D8" s="212" t="s">
        <v>218</v>
      </c>
      <c r="E8" s="213">
        <f>SUM(E4:E6)</f>
        <v>0</v>
      </c>
    </row>
  </sheetData>
  <conditionalFormatting sqref="E8">
    <cfRule type="cellIs" dxfId="1" priority="1" operator="lessThan">
      <formula>0</formula>
    </cfRule>
    <cfRule type="cellIs" dxfId="0" priority="2" operator="greaterThan">
      <formula>0</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W65"/>
  <sheetViews>
    <sheetView showGridLines="0" topLeftCell="A28" zoomScale="63" zoomScaleNormal="262" workbookViewId="0">
      <selection activeCell="W16" sqref="W16"/>
    </sheetView>
  </sheetViews>
  <sheetFormatPr defaultRowHeight="15" x14ac:dyDescent="0.25"/>
  <cols>
    <col min="4" max="4" width="25.85546875" bestFit="1" customWidth="1"/>
    <col min="5" max="6" width="15.140625" customWidth="1"/>
    <col min="7" max="7" width="6" bestFit="1" customWidth="1"/>
    <col min="8" max="9" width="15.140625" customWidth="1"/>
    <col min="10" max="10" width="2.7109375" customWidth="1"/>
    <col min="11" max="12" width="15.140625" customWidth="1"/>
    <col min="15" max="15" width="25.85546875" bestFit="1" customWidth="1"/>
    <col min="16" max="17" width="15.140625" customWidth="1"/>
    <col min="18" max="18" width="2.7109375" customWidth="1"/>
    <col min="19" max="20" width="15.140625" customWidth="1"/>
    <col min="21" max="21" width="2.7109375" customWidth="1"/>
    <col min="22" max="23" width="15.140625" customWidth="1"/>
  </cols>
  <sheetData>
    <row r="4" spans="3:23" x14ac:dyDescent="0.25">
      <c r="E4" s="161" t="s">
        <v>107</v>
      </c>
      <c r="F4" s="161"/>
      <c r="H4" s="161" t="s">
        <v>106</v>
      </c>
      <c r="I4" s="161"/>
      <c r="K4" s="161" t="s">
        <v>105</v>
      </c>
      <c r="L4" s="161"/>
      <c r="P4" s="161" t="s">
        <v>107</v>
      </c>
      <c r="Q4" s="161"/>
      <c r="S4" s="161" t="s">
        <v>106</v>
      </c>
      <c r="T4" s="161"/>
      <c r="V4" s="161" t="s">
        <v>105</v>
      </c>
      <c r="W4" s="161"/>
    </row>
    <row r="5" spans="3:23" ht="30" x14ac:dyDescent="0.25">
      <c r="C5" s="6" t="s">
        <v>47</v>
      </c>
      <c r="D5" s="6" t="s">
        <v>49</v>
      </c>
      <c r="E5" s="6" t="s">
        <v>104</v>
      </c>
      <c r="F5" s="6" t="s">
        <v>78</v>
      </c>
      <c r="H5" s="6" t="s">
        <v>104</v>
      </c>
      <c r="I5" s="6" t="s">
        <v>78</v>
      </c>
      <c r="K5" s="6" t="s">
        <v>104</v>
      </c>
      <c r="L5" s="6" t="s">
        <v>78</v>
      </c>
      <c r="N5" s="6" t="s">
        <v>47</v>
      </c>
      <c r="O5" s="6" t="s">
        <v>49</v>
      </c>
      <c r="P5" s="6" t="s">
        <v>104</v>
      </c>
      <c r="Q5" s="6" t="s">
        <v>78</v>
      </c>
      <c r="S5" s="6" t="s">
        <v>104</v>
      </c>
      <c r="T5" s="6" t="s">
        <v>78</v>
      </c>
      <c r="V5" s="6" t="s">
        <v>104</v>
      </c>
      <c r="W5" s="6" t="s">
        <v>78</v>
      </c>
    </row>
    <row r="6" spans="3:23" x14ac:dyDescent="0.25">
      <c r="C6" s="4">
        <v>1</v>
      </c>
      <c r="D6" s="16" t="s">
        <v>50</v>
      </c>
      <c r="E6" s="23" t="e">
        <f>#REF!</f>
        <v>#REF!</v>
      </c>
      <c r="F6" s="23" t="e">
        <f>#REF!</f>
        <v>#REF!</v>
      </c>
      <c r="H6" s="24" t="e">
        <f t="shared" ref="H6:H39" si="0">E6/SUM(E6:F6)</f>
        <v>#REF!</v>
      </c>
      <c r="I6" s="24" t="e">
        <f t="shared" ref="I6:I39" si="1">1-H6</f>
        <v>#REF!</v>
      </c>
      <c r="K6" s="24">
        <v>1</v>
      </c>
      <c r="L6" s="24">
        <v>0</v>
      </c>
      <c r="N6" s="4">
        <v>1</v>
      </c>
      <c r="O6" s="16" t="s">
        <v>50</v>
      </c>
      <c r="P6" s="23" t="e">
        <f t="shared" ref="P6:P39" si="2">E6*26.5%</f>
        <v>#REF!</v>
      </c>
      <c r="Q6" s="23" t="e">
        <f t="shared" ref="Q6:Q39" si="3">F6</f>
        <v>#REF!</v>
      </c>
      <c r="S6" s="22" t="e">
        <f t="shared" ref="S6:S39" si="4">P6/SUM(P6:Q6)</f>
        <v>#REF!</v>
      </c>
      <c r="T6" s="22" t="e">
        <f t="shared" ref="T6:T39" si="5">1-S6</f>
        <v>#REF!</v>
      </c>
      <c r="V6" s="22" t="e">
        <f t="shared" ref="V6:V39" si="6">ROUND(S6,3)</f>
        <v>#REF!</v>
      </c>
      <c r="W6" s="22" t="e">
        <f t="shared" ref="W6:W39" si="7">ROUND(T6,3)</f>
        <v>#REF!</v>
      </c>
    </row>
    <row r="7" spans="3:23" x14ac:dyDescent="0.25">
      <c r="C7" s="4">
        <v>2</v>
      </c>
      <c r="D7" s="16" t="s">
        <v>51</v>
      </c>
      <c r="E7" s="23" t="e">
        <f>#REF!</f>
        <v>#REF!</v>
      </c>
      <c r="F7" s="23" t="e">
        <f>#REF!</f>
        <v>#REF!</v>
      </c>
      <c r="H7" s="24" t="e">
        <f t="shared" si="0"/>
        <v>#REF!</v>
      </c>
      <c r="I7" s="24" t="e">
        <f t="shared" si="1"/>
        <v>#REF!</v>
      </c>
      <c r="K7" s="24">
        <v>1</v>
      </c>
      <c r="L7" s="24">
        <v>0</v>
      </c>
      <c r="N7" s="4">
        <v>2</v>
      </c>
      <c r="O7" s="16" t="s">
        <v>51</v>
      </c>
      <c r="P7" s="23" t="e">
        <f t="shared" si="2"/>
        <v>#REF!</v>
      </c>
      <c r="Q7" s="23" t="e">
        <f t="shared" si="3"/>
        <v>#REF!</v>
      </c>
      <c r="S7" s="22" t="e">
        <f t="shared" si="4"/>
        <v>#REF!</v>
      </c>
      <c r="T7" s="22" t="e">
        <f t="shared" si="5"/>
        <v>#REF!</v>
      </c>
      <c r="V7" s="22" t="e">
        <f t="shared" si="6"/>
        <v>#REF!</v>
      </c>
      <c r="W7" s="22" t="e">
        <f t="shared" si="7"/>
        <v>#REF!</v>
      </c>
    </row>
    <row r="8" spans="3:23" x14ac:dyDescent="0.25">
      <c r="C8" s="4">
        <v>3</v>
      </c>
      <c r="D8" s="16" t="s">
        <v>52</v>
      </c>
      <c r="E8" s="23" t="e">
        <f>#REF!</f>
        <v>#REF!</v>
      </c>
      <c r="F8" s="23" t="e">
        <f>#REF!</f>
        <v>#REF!</v>
      </c>
      <c r="H8" s="24" t="e">
        <f t="shared" si="0"/>
        <v>#REF!</v>
      </c>
      <c r="I8" s="24" t="e">
        <f t="shared" si="1"/>
        <v>#REF!</v>
      </c>
      <c r="K8" s="24">
        <v>0.99</v>
      </c>
      <c r="L8" s="24">
        <v>0.01</v>
      </c>
      <c r="N8" s="4">
        <v>3</v>
      </c>
      <c r="O8" s="16" t="s">
        <v>52</v>
      </c>
      <c r="P8" s="23" t="e">
        <f t="shared" si="2"/>
        <v>#REF!</v>
      </c>
      <c r="Q8" s="23" t="e">
        <f t="shared" si="3"/>
        <v>#REF!</v>
      </c>
      <c r="S8" s="22" t="e">
        <f t="shared" si="4"/>
        <v>#REF!</v>
      </c>
      <c r="T8" s="22" t="e">
        <f t="shared" si="5"/>
        <v>#REF!</v>
      </c>
      <c r="V8" s="22" t="e">
        <f t="shared" si="6"/>
        <v>#REF!</v>
      </c>
      <c r="W8" s="22" t="e">
        <f t="shared" si="7"/>
        <v>#REF!</v>
      </c>
    </row>
    <row r="9" spans="3:23" x14ac:dyDescent="0.25">
      <c r="C9" s="4">
        <v>4</v>
      </c>
      <c r="D9" s="16" t="s">
        <v>53</v>
      </c>
      <c r="E9" s="23" t="e">
        <f>#REF!</f>
        <v>#REF!</v>
      </c>
      <c r="F9" s="23" t="e">
        <f>#REF!</f>
        <v>#REF!</v>
      </c>
      <c r="H9" s="24" t="e">
        <f t="shared" si="0"/>
        <v>#REF!</v>
      </c>
      <c r="I9" s="24" t="e">
        <f t="shared" si="1"/>
        <v>#REF!</v>
      </c>
      <c r="K9" s="24">
        <v>1</v>
      </c>
      <c r="L9" s="24">
        <v>0</v>
      </c>
      <c r="N9" s="4">
        <v>4</v>
      </c>
      <c r="O9" s="16" t="s">
        <v>53</v>
      </c>
      <c r="P9" s="23" t="e">
        <f t="shared" si="2"/>
        <v>#REF!</v>
      </c>
      <c r="Q9" s="23" t="e">
        <f t="shared" si="3"/>
        <v>#REF!</v>
      </c>
      <c r="S9" s="22" t="e">
        <f t="shared" si="4"/>
        <v>#REF!</v>
      </c>
      <c r="T9" s="22" t="e">
        <f t="shared" si="5"/>
        <v>#REF!</v>
      </c>
      <c r="V9" s="22" t="e">
        <f t="shared" si="6"/>
        <v>#REF!</v>
      </c>
      <c r="W9" s="22" t="e">
        <f t="shared" si="7"/>
        <v>#REF!</v>
      </c>
    </row>
    <row r="10" spans="3:23" x14ac:dyDescent="0.25">
      <c r="C10" s="4">
        <v>5</v>
      </c>
      <c r="D10" s="16" t="s">
        <v>54</v>
      </c>
      <c r="E10" s="23" t="e">
        <f>#REF!</f>
        <v>#REF!</v>
      </c>
      <c r="F10" s="23" t="e">
        <f>#REF!</f>
        <v>#REF!</v>
      </c>
      <c r="H10" s="24" t="e">
        <f t="shared" si="0"/>
        <v>#REF!</v>
      </c>
      <c r="I10" s="24" t="e">
        <f t="shared" si="1"/>
        <v>#REF!</v>
      </c>
      <c r="K10" s="24">
        <v>1</v>
      </c>
      <c r="L10" s="24">
        <v>0</v>
      </c>
      <c r="N10" s="4">
        <v>5</v>
      </c>
      <c r="O10" s="16" t="s">
        <v>54</v>
      </c>
      <c r="P10" s="23" t="e">
        <f t="shared" si="2"/>
        <v>#REF!</v>
      </c>
      <c r="Q10" s="23" t="e">
        <f t="shared" si="3"/>
        <v>#REF!</v>
      </c>
      <c r="S10" s="22" t="e">
        <f t="shared" si="4"/>
        <v>#REF!</v>
      </c>
      <c r="T10" s="22" t="e">
        <f t="shared" si="5"/>
        <v>#REF!</v>
      </c>
      <c r="V10" s="22" t="e">
        <f t="shared" si="6"/>
        <v>#REF!</v>
      </c>
      <c r="W10" s="22" t="e">
        <f t="shared" si="7"/>
        <v>#REF!</v>
      </c>
    </row>
    <row r="11" spans="3:23" x14ac:dyDescent="0.25">
      <c r="C11" s="4">
        <v>6</v>
      </c>
      <c r="D11" s="16" t="s">
        <v>79</v>
      </c>
      <c r="E11" s="23" t="e">
        <f>#REF!</f>
        <v>#REF!</v>
      </c>
      <c r="F11" s="23" t="e">
        <f>#REF!</f>
        <v>#REF!</v>
      </c>
      <c r="H11" s="24" t="e">
        <f t="shared" si="0"/>
        <v>#REF!</v>
      </c>
      <c r="I11" s="24" t="e">
        <f t="shared" si="1"/>
        <v>#REF!</v>
      </c>
      <c r="K11" s="24">
        <v>0.97</v>
      </c>
      <c r="L11" s="24">
        <v>0.03</v>
      </c>
      <c r="N11" s="4">
        <v>6</v>
      </c>
      <c r="O11" s="16" t="s">
        <v>79</v>
      </c>
      <c r="P11" s="23" t="e">
        <f t="shared" si="2"/>
        <v>#REF!</v>
      </c>
      <c r="Q11" s="23" t="e">
        <f t="shared" si="3"/>
        <v>#REF!</v>
      </c>
      <c r="S11" s="22" t="e">
        <f t="shared" si="4"/>
        <v>#REF!</v>
      </c>
      <c r="T11" s="22" t="e">
        <f t="shared" si="5"/>
        <v>#REF!</v>
      </c>
      <c r="V11" s="22" t="e">
        <f t="shared" si="6"/>
        <v>#REF!</v>
      </c>
      <c r="W11" s="22" t="e">
        <f t="shared" si="7"/>
        <v>#REF!</v>
      </c>
    </row>
    <row r="12" spans="3:23" x14ac:dyDescent="0.25">
      <c r="C12" s="4">
        <v>7</v>
      </c>
      <c r="D12" s="16" t="s">
        <v>80</v>
      </c>
      <c r="E12" s="23" t="e">
        <f>#REF!</f>
        <v>#REF!</v>
      </c>
      <c r="F12" s="23" t="e">
        <f>#REF!</f>
        <v>#REF!</v>
      </c>
      <c r="H12" s="24" t="e">
        <f t="shared" si="0"/>
        <v>#REF!</v>
      </c>
      <c r="I12" s="24" t="e">
        <f t="shared" si="1"/>
        <v>#REF!</v>
      </c>
      <c r="K12" s="24">
        <v>1</v>
      </c>
      <c r="L12" s="24">
        <v>0</v>
      </c>
      <c r="N12" s="4">
        <v>7</v>
      </c>
      <c r="O12" s="16" t="s">
        <v>80</v>
      </c>
      <c r="P12" s="23" t="e">
        <f t="shared" si="2"/>
        <v>#REF!</v>
      </c>
      <c r="Q12" s="23" t="e">
        <f t="shared" si="3"/>
        <v>#REF!</v>
      </c>
      <c r="S12" s="22" t="e">
        <f t="shared" si="4"/>
        <v>#REF!</v>
      </c>
      <c r="T12" s="22" t="e">
        <f t="shared" si="5"/>
        <v>#REF!</v>
      </c>
      <c r="V12" s="22" t="e">
        <f t="shared" si="6"/>
        <v>#REF!</v>
      </c>
      <c r="W12" s="22" t="e">
        <f t="shared" si="7"/>
        <v>#REF!</v>
      </c>
    </row>
    <row r="13" spans="3:23" x14ac:dyDescent="0.25">
      <c r="C13" s="4">
        <v>8</v>
      </c>
      <c r="D13" s="16" t="s">
        <v>81</v>
      </c>
      <c r="E13" s="23" t="e">
        <f>#REF!</f>
        <v>#REF!</v>
      </c>
      <c r="F13" s="23" t="e">
        <f>#REF!</f>
        <v>#REF!</v>
      </c>
      <c r="H13" s="24" t="e">
        <f t="shared" si="0"/>
        <v>#REF!</v>
      </c>
      <c r="I13" s="24" t="e">
        <f t="shared" si="1"/>
        <v>#REF!</v>
      </c>
      <c r="K13" s="24">
        <v>1</v>
      </c>
      <c r="L13" s="24">
        <v>0</v>
      </c>
      <c r="N13" s="4">
        <v>8</v>
      </c>
      <c r="O13" s="16" t="s">
        <v>81</v>
      </c>
      <c r="P13" s="23" t="e">
        <f t="shared" si="2"/>
        <v>#REF!</v>
      </c>
      <c r="Q13" s="23" t="e">
        <f t="shared" si="3"/>
        <v>#REF!</v>
      </c>
      <c r="S13" s="22" t="e">
        <f t="shared" si="4"/>
        <v>#REF!</v>
      </c>
      <c r="T13" s="22" t="e">
        <f t="shared" si="5"/>
        <v>#REF!</v>
      </c>
      <c r="V13" s="22" t="e">
        <f t="shared" si="6"/>
        <v>#REF!</v>
      </c>
      <c r="W13" s="22" t="e">
        <f t="shared" si="7"/>
        <v>#REF!</v>
      </c>
    </row>
    <row r="14" spans="3:23" x14ac:dyDescent="0.25">
      <c r="C14" s="4">
        <v>9</v>
      </c>
      <c r="D14" s="16" t="s">
        <v>82</v>
      </c>
      <c r="E14" s="23" t="e">
        <f>#REF!</f>
        <v>#REF!</v>
      </c>
      <c r="F14" s="23" t="e">
        <f>#REF!</f>
        <v>#REF!</v>
      </c>
      <c r="H14" s="24" t="e">
        <f t="shared" si="0"/>
        <v>#REF!</v>
      </c>
      <c r="I14" s="24" t="e">
        <f t="shared" si="1"/>
        <v>#REF!</v>
      </c>
      <c r="K14" s="24">
        <v>0.96</v>
      </c>
      <c r="L14" s="24">
        <v>0.04</v>
      </c>
      <c r="N14" s="4">
        <v>9</v>
      </c>
      <c r="O14" s="16" t="s">
        <v>82</v>
      </c>
      <c r="P14" s="23" t="e">
        <f t="shared" si="2"/>
        <v>#REF!</v>
      </c>
      <c r="Q14" s="23" t="e">
        <f t="shared" si="3"/>
        <v>#REF!</v>
      </c>
      <c r="S14" s="22" t="e">
        <f t="shared" si="4"/>
        <v>#REF!</v>
      </c>
      <c r="T14" s="22" t="e">
        <f t="shared" si="5"/>
        <v>#REF!</v>
      </c>
      <c r="V14" s="22" t="e">
        <f t="shared" si="6"/>
        <v>#REF!</v>
      </c>
      <c r="W14" s="22" t="e">
        <f t="shared" si="7"/>
        <v>#REF!</v>
      </c>
    </row>
    <row r="15" spans="3:23" x14ac:dyDescent="0.25">
      <c r="C15" s="4">
        <v>10</v>
      </c>
      <c r="D15" s="16" t="s">
        <v>55</v>
      </c>
      <c r="E15" s="23" t="e">
        <f>#REF!</f>
        <v>#REF!</v>
      </c>
      <c r="F15" s="23" t="e">
        <f>#REF!</f>
        <v>#REF!</v>
      </c>
      <c r="H15" s="24" t="e">
        <f t="shared" si="0"/>
        <v>#REF!</v>
      </c>
      <c r="I15" s="24" t="e">
        <f t="shared" si="1"/>
        <v>#REF!</v>
      </c>
      <c r="K15" s="24">
        <v>1</v>
      </c>
      <c r="L15" s="24">
        <v>0</v>
      </c>
      <c r="N15" s="4">
        <v>10</v>
      </c>
      <c r="O15" s="16" t="s">
        <v>55</v>
      </c>
      <c r="P15" s="23" t="e">
        <f t="shared" si="2"/>
        <v>#REF!</v>
      </c>
      <c r="Q15" s="23" t="e">
        <f t="shared" si="3"/>
        <v>#REF!</v>
      </c>
      <c r="S15" s="22" t="e">
        <f t="shared" si="4"/>
        <v>#REF!</v>
      </c>
      <c r="T15" s="22" t="e">
        <f t="shared" si="5"/>
        <v>#REF!</v>
      </c>
      <c r="V15" s="22" t="e">
        <f t="shared" si="6"/>
        <v>#REF!</v>
      </c>
      <c r="W15" s="22" t="e">
        <f t="shared" si="7"/>
        <v>#REF!</v>
      </c>
    </row>
    <row r="16" spans="3:23" x14ac:dyDescent="0.25">
      <c r="C16" s="4">
        <v>11</v>
      </c>
      <c r="D16" s="16" t="s">
        <v>56</v>
      </c>
      <c r="E16" s="23" t="e">
        <f>#REF!</f>
        <v>#REF!</v>
      </c>
      <c r="F16" s="23" t="e">
        <f>#REF!</f>
        <v>#REF!</v>
      </c>
      <c r="H16" s="24" t="e">
        <f t="shared" si="0"/>
        <v>#REF!</v>
      </c>
      <c r="I16" s="24" t="e">
        <f t="shared" si="1"/>
        <v>#REF!</v>
      </c>
      <c r="K16" s="24">
        <v>1</v>
      </c>
      <c r="L16" s="24">
        <v>0</v>
      </c>
      <c r="N16" s="4">
        <v>11</v>
      </c>
      <c r="O16" s="16" t="s">
        <v>56</v>
      </c>
      <c r="P16" s="23" t="e">
        <f t="shared" si="2"/>
        <v>#REF!</v>
      </c>
      <c r="Q16" s="23" t="e">
        <f t="shared" si="3"/>
        <v>#REF!</v>
      </c>
      <c r="S16" s="22" t="e">
        <f t="shared" si="4"/>
        <v>#REF!</v>
      </c>
      <c r="T16" s="22" t="e">
        <f t="shared" si="5"/>
        <v>#REF!</v>
      </c>
      <c r="V16" s="22" t="e">
        <f t="shared" si="6"/>
        <v>#REF!</v>
      </c>
      <c r="W16" s="22" t="e">
        <f t="shared" si="7"/>
        <v>#REF!</v>
      </c>
    </row>
    <row r="17" spans="3:23" x14ac:dyDescent="0.25">
      <c r="C17" s="4">
        <v>12</v>
      </c>
      <c r="D17" s="16" t="s">
        <v>57</v>
      </c>
      <c r="E17" s="23" t="e">
        <f>#REF!</f>
        <v>#REF!</v>
      </c>
      <c r="F17" s="23" t="e">
        <f>#REF!</f>
        <v>#REF!</v>
      </c>
      <c r="H17" s="24" t="e">
        <f t="shared" si="0"/>
        <v>#REF!</v>
      </c>
      <c r="I17" s="24" t="e">
        <f t="shared" si="1"/>
        <v>#REF!</v>
      </c>
      <c r="K17" s="24">
        <v>1</v>
      </c>
      <c r="L17" s="24">
        <v>0</v>
      </c>
      <c r="N17" s="4">
        <v>12</v>
      </c>
      <c r="O17" s="16" t="s">
        <v>57</v>
      </c>
      <c r="P17" s="23" t="e">
        <f t="shared" si="2"/>
        <v>#REF!</v>
      </c>
      <c r="Q17" s="23" t="e">
        <f t="shared" si="3"/>
        <v>#REF!</v>
      </c>
      <c r="S17" s="22" t="e">
        <f t="shared" si="4"/>
        <v>#REF!</v>
      </c>
      <c r="T17" s="22" t="e">
        <f t="shared" si="5"/>
        <v>#REF!</v>
      </c>
      <c r="V17" s="22" t="e">
        <f t="shared" si="6"/>
        <v>#REF!</v>
      </c>
      <c r="W17" s="22" t="e">
        <f t="shared" si="7"/>
        <v>#REF!</v>
      </c>
    </row>
    <row r="18" spans="3:23" x14ac:dyDescent="0.25">
      <c r="C18" s="4">
        <v>13</v>
      </c>
      <c r="D18" s="16" t="s">
        <v>58</v>
      </c>
      <c r="E18" s="23" t="e">
        <f>#REF!</f>
        <v>#REF!</v>
      </c>
      <c r="F18" s="23" t="e">
        <f>#REF!</f>
        <v>#REF!</v>
      </c>
      <c r="H18" s="24" t="e">
        <f t="shared" si="0"/>
        <v>#REF!</v>
      </c>
      <c r="I18" s="24" t="e">
        <f t="shared" si="1"/>
        <v>#REF!</v>
      </c>
      <c r="K18" s="24">
        <v>1</v>
      </c>
      <c r="L18" s="24">
        <v>0</v>
      </c>
      <c r="N18" s="4">
        <v>13</v>
      </c>
      <c r="O18" s="16" t="s">
        <v>58</v>
      </c>
      <c r="P18" s="23" t="e">
        <f t="shared" si="2"/>
        <v>#REF!</v>
      </c>
      <c r="Q18" s="23" t="e">
        <f t="shared" si="3"/>
        <v>#REF!</v>
      </c>
      <c r="S18" s="22" t="e">
        <f t="shared" si="4"/>
        <v>#REF!</v>
      </c>
      <c r="T18" s="22" t="e">
        <f t="shared" si="5"/>
        <v>#REF!</v>
      </c>
      <c r="V18" s="22" t="e">
        <f t="shared" si="6"/>
        <v>#REF!</v>
      </c>
      <c r="W18" s="22" t="e">
        <f t="shared" si="7"/>
        <v>#REF!</v>
      </c>
    </row>
    <row r="19" spans="3:23" x14ac:dyDescent="0.25">
      <c r="C19" s="4">
        <v>14</v>
      </c>
      <c r="D19" s="16" t="s">
        <v>59</v>
      </c>
      <c r="E19" s="23" t="e">
        <f>#REF!</f>
        <v>#REF!</v>
      </c>
      <c r="F19" s="23" t="e">
        <f>#REF!</f>
        <v>#REF!</v>
      </c>
      <c r="H19" s="24" t="e">
        <f t="shared" si="0"/>
        <v>#REF!</v>
      </c>
      <c r="I19" s="24" t="e">
        <f t="shared" si="1"/>
        <v>#REF!</v>
      </c>
      <c r="K19" s="24">
        <v>0.98</v>
      </c>
      <c r="L19" s="24">
        <v>0.02</v>
      </c>
      <c r="N19" s="4">
        <v>14</v>
      </c>
      <c r="O19" s="16" t="s">
        <v>59</v>
      </c>
      <c r="P19" s="23" t="e">
        <f t="shared" si="2"/>
        <v>#REF!</v>
      </c>
      <c r="Q19" s="23" t="e">
        <f t="shared" si="3"/>
        <v>#REF!</v>
      </c>
      <c r="S19" s="22" t="e">
        <f t="shared" si="4"/>
        <v>#REF!</v>
      </c>
      <c r="T19" s="22" t="e">
        <f t="shared" si="5"/>
        <v>#REF!</v>
      </c>
      <c r="V19" s="22" t="e">
        <f t="shared" si="6"/>
        <v>#REF!</v>
      </c>
      <c r="W19" s="22" t="e">
        <f t="shared" si="7"/>
        <v>#REF!</v>
      </c>
    </row>
    <row r="20" spans="3:23" x14ac:dyDescent="0.25">
      <c r="C20" s="4">
        <v>15</v>
      </c>
      <c r="D20" s="16" t="s">
        <v>60</v>
      </c>
      <c r="E20" s="23" t="e">
        <f>#REF!</f>
        <v>#REF!</v>
      </c>
      <c r="F20" s="23" t="e">
        <f>#REF!</f>
        <v>#REF!</v>
      </c>
      <c r="H20" s="24" t="e">
        <f t="shared" si="0"/>
        <v>#REF!</v>
      </c>
      <c r="I20" s="24" t="e">
        <f t="shared" si="1"/>
        <v>#REF!</v>
      </c>
      <c r="K20" s="24">
        <v>1</v>
      </c>
      <c r="L20" s="24">
        <v>0</v>
      </c>
      <c r="N20" s="4">
        <v>15</v>
      </c>
      <c r="O20" s="16" t="s">
        <v>60</v>
      </c>
      <c r="P20" s="23" t="e">
        <f t="shared" si="2"/>
        <v>#REF!</v>
      </c>
      <c r="Q20" s="23" t="e">
        <f t="shared" si="3"/>
        <v>#REF!</v>
      </c>
      <c r="S20" s="22" t="e">
        <f t="shared" si="4"/>
        <v>#REF!</v>
      </c>
      <c r="T20" s="22" t="e">
        <f t="shared" si="5"/>
        <v>#REF!</v>
      </c>
      <c r="V20" s="22" t="e">
        <f t="shared" si="6"/>
        <v>#REF!</v>
      </c>
      <c r="W20" s="22" t="e">
        <f t="shared" si="7"/>
        <v>#REF!</v>
      </c>
    </row>
    <row r="21" spans="3:23" x14ac:dyDescent="0.25">
      <c r="C21" s="4">
        <v>16</v>
      </c>
      <c r="D21" s="16" t="s">
        <v>61</v>
      </c>
      <c r="E21" s="23" t="e">
        <f>#REF!</f>
        <v>#REF!</v>
      </c>
      <c r="F21" s="23" t="e">
        <f>#REF!</f>
        <v>#REF!</v>
      </c>
      <c r="H21" s="24" t="e">
        <f t="shared" si="0"/>
        <v>#REF!</v>
      </c>
      <c r="I21" s="24" t="e">
        <f t="shared" si="1"/>
        <v>#REF!</v>
      </c>
      <c r="K21" s="24">
        <v>0.99</v>
      </c>
      <c r="L21" s="24">
        <v>0.01</v>
      </c>
      <c r="N21" s="4">
        <v>16</v>
      </c>
      <c r="O21" s="16" t="s">
        <v>61</v>
      </c>
      <c r="P21" s="23" t="e">
        <f t="shared" si="2"/>
        <v>#REF!</v>
      </c>
      <c r="Q21" s="23" t="e">
        <f t="shared" si="3"/>
        <v>#REF!</v>
      </c>
      <c r="S21" s="22" t="e">
        <f t="shared" si="4"/>
        <v>#REF!</v>
      </c>
      <c r="T21" s="22" t="e">
        <f t="shared" si="5"/>
        <v>#REF!</v>
      </c>
      <c r="V21" s="22" t="e">
        <f t="shared" si="6"/>
        <v>#REF!</v>
      </c>
      <c r="W21" s="22" t="e">
        <f t="shared" si="7"/>
        <v>#REF!</v>
      </c>
    </row>
    <row r="22" spans="3:23" x14ac:dyDescent="0.25">
      <c r="C22" s="4">
        <v>17</v>
      </c>
      <c r="D22" s="16" t="s">
        <v>62</v>
      </c>
      <c r="E22" s="23" t="e">
        <f>#REF!</f>
        <v>#REF!</v>
      </c>
      <c r="F22" s="23" t="e">
        <f>#REF!</f>
        <v>#REF!</v>
      </c>
      <c r="H22" s="24" t="e">
        <f t="shared" si="0"/>
        <v>#REF!</v>
      </c>
      <c r="I22" s="24" t="e">
        <f t="shared" si="1"/>
        <v>#REF!</v>
      </c>
      <c r="K22" s="24">
        <v>0.99</v>
      </c>
      <c r="L22" s="24">
        <v>0.01</v>
      </c>
      <c r="N22" s="4">
        <v>17</v>
      </c>
      <c r="O22" s="16" t="s">
        <v>62</v>
      </c>
      <c r="P22" s="23" t="e">
        <f t="shared" si="2"/>
        <v>#REF!</v>
      </c>
      <c r="Q22" s="23" t="e">
        <f t="shared" si="3"/>
        <v>#REF!</v>
      </c>
      <c r="S22" s="22" t="e">
        <f t="shared" si="4"/>
        <v>#REF!</v>
      </c>
      <c r="T22" s="22" t="e">
        <f t="shared" si="5"/>
        <v>#REF!</v>
      </c>
      <c r="V22" s="22" t="e">
        <f t="shared" si="6"/>
        <v>#REF!</v>
      </c>
      <c r="W22" s="22" t="e">
        <f t="shared" si="7"/>
        <v>#REF!</v>
      </c>
    </row>
    <row r="23" spans="3:23" x14ac:dyDescent="0.25">
      <c r="C23" s="4">
        <v>18</v>
      </c>
      <c r="D23" s="16" t="s">
        <v>63</v>
      </c>
      <c r="E23" s="23" t="e">
        <f>#REF!</f>
        <v>#REF!</v>
      </c>
      <c r="F23" s="23" t="e">
        <f>#REF!</f>
        <v>#REF!</v>
      </c>
      <c r="H23" s="24" t="e">
        <f t="shared" si="0"/>
        <v>#REF!</v>
      </c>
      <c r="I23" s="24" t="e">
        <f t="shared" si="1"/>
        <v>#REF!</v>
      </c>
      <c r="K23" s="24">
        <v>0.97</v>
      </c>
      <c r="L23" s="24">
        <v>0.03</v>
      </c>
      <c r="N23" s="4">
        <v>18</v>
      </c>
      <c r="O23" s="16" t="s">
        <v>63</v>
      </c>
      <c r="P23" s="23" t="e">
        <f t="shared" si="2"/>
        <v>#REF!</v>
      </c>
      <c r="Q23" s="23" t="e">
        <f t="shared" si="3"/>
        <v>#REF!</v>
      </c>
      <c r="S23" s="22" t="e">
        <f t="shared" si="4"/>
        <v>#REF!</v>
      </c>
      <c r="T23" s="22" t="e">
        <f t="shared" si="5"/>
        <v>#REF!</v>
      </c>
      <c r="V23" s="22" t="e">
        <f t="shared" si="6"/>
        <v>#REF!</v>
      </c>
      <c r="W23" s="22" t="e">
        <f t="shared" si="7"/>
        <v>#REF!</v>
      </c>
    </row>
    <row r="24" spans="3:23" x14ac:dyDescent="0.25">
      <c r="C24" s="4">
        <v>19</v>
      </c>
      <c r="D24" s="16" t="s">
        <v>64</v>
      </c>
      <c r="E24" s="23" t="e">
        <f>#REF!</f>
        <v>#REF!</v>
      </c>
      <c r="F24" s="23" t="e">
        <f>#REF!</f>
        <v>#REF!</v>
      </c>
      <c r="H24" s="24" t="e">
        <f t="shared" si="0"/>
        <v>#REF!</v>
      </c>
      <c r="I24" s="24" t="e">
        <f t="shared" si="1"/>
        <v>#REF!</v>
      </c>
      <c r="K24" s="24">
        <v>0.98</v>
      </c>
      <c r="L24" s="24">
        <v>0.02</v>
      </c>
      <c r="N24" s="4">
        <v>19</v>
      </c>
      <c r="O24" s="16" t="s">
        <v>64</v>
      </c>
      <c r="P24" s="23" t="e">
        <f t="shared" si="2"/>
        <v>#REF!</v>
      </c>
      <c r="Q24" s="23" t="e">
        <f t="shared" si="3"/>
        <v>#REF!</v>
      </c>
      <c r="S24" s="22" t="e">
        <f t="shared" si="4"/>
        <v>#REF!</v>
      </c>
      <c r="T24" s="22" t="e">
        <f t="shared" si="5"/>
        <v>#REF!</v>
      </c>
      <c r="V24" s="22" t="e">
        <f t="shared" si="6"/>
        <v>#REF!</v>
      </c>
      <c r="W24" s="22" t="e">
        <f t="shared" si="7"/>
        <v>#REF!</v>
      </c>
    </row>
    <row r="25" spans="3:23" x14ac:dyDescent="0.25">
      <c r="C25" s="4">
        <v>20</v>
      </c>
      <c r="D25" s="16" t="s">
        <v>65</v>
      </c>
      <c r="E25" s="23" t="e">
        <f>#REF!</f>
        <v>#REF!</v>
      </c>
      <c r="F25" s="23" t="e">
        <f>#REF!</f>
        <v>#REF!</v>
      </c>
      <c r="H25" s="24" t="e">
        <f t="shared" si="0"/>
        <v>#REF!</v>
      </c>
      <c r="I25" s="24" t="e">
        <f t="shared" si="1"/>
        <v>#REF!</v>
      </c>
      <c r="K25" s="24">
        <v>0.99</v>
      </c>
      <c r="L25" s="24">
        <v>0.01</v>
      </c>
      <c r="N25" s="4">
        <v>20</v>
      </c>
      <c r="O25" s="16" t="s">
        <v>65</v>
      </c>
      <c r="P25" s="23" t="e">
        <f t="shared" si="2"/>
        <v>#REF!</v>
      </c>
      <c r="Q25" s="23" t="e">
        <f t="shared" si="3"/>
        <v>#REF!</v>
      </c>
      <c r="S25" s="22" t="e">
        <f t="shared" si="4"/>
        <v>#REF!</v>
      </c>
      <c r="T25" s="22" t="e">
        <f t="shared" si="5"/>
        <v>#REF!</v>
      </c>
      <c r="V25" s="22" t="e">
        <f t="shared" si="6"/>
        <v>#REF!</v>
      </c>
      <c r="W25" s="22" t="e">
        <f t="shared" si="7"/>
        <v>#REF!</v>
      </c>
    </row>
    <row r="26" spans="3:23" x14ac:dyDescent="0.25">
      <c r="C26" s="4">
        <v>21</v>
      </c>
      <c r="D26" s="16" t="s">
        <v>83</v>
      </c>
      <c r="E26" s="23" t="e">
        <f>#REF!</f>
        <v>#REF!</v>
      </c>
      <c r="F26" s="23" t="e">
        <f>#REF!</f>
        <v>#REF!</v>
      </c>
      <c r="H26" s="24" t="e">
        <f t="shared" si="0"/>
        <v>#REF!</v>
      </c>
      <c r="I26" s="24" t="e">
        <f t="shared" si="1"/>
        <v>#REF!</v>
      </c>
      <c r="K26" s="24">
        <v>1</v>
      </c>
      <c r="L26" s="24">
        <v>0</v>
      </c>
      <c r="N26" s="4">
        <v>21</v>
      </c>
      <c r="O26" s="16" t="s">
        <v>83</v>
      </c>
      <c r="P26" s="23" t="e">
        <f t="shared" si="2"/>
        <v>#REF!</v>
      </c>
      <c r="Q26" s="23" t="e">
        <f t="shared" si="3"/>
        <v>#REF!</v>
      </c>
      <c r="S26" s="22" t="e">
        <f t="shared" si="4"/>
        <v>#REF!</v>
      </c>
      <c r="T26" s="22" t="e">
        <f t="shared" si="5"/>
        <v>#REF!</v>
      </c>
      <c r="V26" s="22" t="e">
        <f t="shared" si="6"/>
        <v>#REF!</v>
      </c>
      <c r="W26" s="22" t="e">
        <f t="shared" si="7"/>
        <v>#REF!</v>
      </c>
    </row>
    <row r="27" spans="3:23" x14ac:dyDescent="0.25">
      <c r="C27" s="4">
        <v>22</v>
      </c>
      <c r="D27" s="16" t="s">
        <v>66</v>
      </c>
      <c r="E27" s="23" t="e">
        <f>#REF!</f>
        <v>#REF!</v>
      </c>
      <c r="F27" s="23" t="e">
        <f>#REF!</f>
        <v>#REF!</v>
      </c>
      <c r="H27" s="24" t="e">
        <f t="shared" si="0"/>
        <v>#REF!</v>
      </c>
      <c r="I27" s="24" t="e">
        <f t="shared" si="1"/>
        <v>#REF!</v>
      </c>
      <c r="K27" s="24">
        <v>1</v>
      </c>
      <c r="L27" s="24">
        <v>0</v>
      </c>
      <c r="N27" s="4">
        <v>22</v>
      </c>
      <c r="O27" s="16" t="s">
        <v>66</v>
      </c>
      <c r="P27" s="23" t="e">
        <f t="shared" si="2"/>
        <v>#REF!</v>
      </c>
      <c r="Q27" s="23" t="e">
        <f t="shared" si="3"/>
        <v>#REF!</v>
      </c>
      <c r="S27" s="22" t="e">
        <f t="shared" si="4"/>
        <v>#REF!</v>
      </c>
      <c r="T27" s="22" t="e">
        <f t="shared" si="5"/>
        <v>#REF!</v>
      </c>
      <c r="V27" s="22" t="e">
        <f t="shared" si="6"/>
        <v>#REF!</v>
      </c>
      <c r="W27" s="22" t="e">
        <f t="shared" si="7"/>
        <v>#REF!</v>
      </c>
    </row>
    <row r="28" spans="3:23" x14ac:dyDescent="0.25">
      <c r="C28" s="4">
        <v>23</v>
      </c>
      <c r="D28" s="16" t="s">
        <v>84</v>
      </c>
      <c r="E28" s="23" t="e">
        <f>#REF!</f>
        <v>#REF!</v>
      </c>
      <c r="F28" s="23" t="e">
        <f>#REF!</f>
        <v>#REF!</v>
      </c>
      <c r="H28" s="24" t="e">
        <f t="shared" si="0"/>
        <v>#REF!</v>
      </c>
      <c r="I28" s="24" t="e">
        <f t="shared" si="1"/>
        <v>#REF!</v>
      </c>
      <c r="K28" s="24">
        <v>1</v>
      </c>
      <c r="L28" s="24">
        <v>0</v>
      </c>
      <c r="N28" s="4">
        <v>23</v>
      </c>
      <c r="O28" s="16" t="s">
        <v>84</v>
      </c>
      <c r="P28" s="23" t="e">
        <f t="shared" si="2"/>
        <v>#REF!</v>
      </c>
      <c r="Q28" s="23" t="e">
        <f t="shared" si="3"/>
        <v>#REF!</v>
      </c>
      <c r="S28" s="22" t="e">
        <f t="shared" si="4"/>
        <v>#REF!</v>
      </c>
      <c r="T28" s="22" t="e">
        <f t="shared" si="5"/>
        <v>#REF!</v>
      </c>
      <c r="V28" s="22" t="e">
        <f t="shared" si="6"/>
        <v>#REF!</v>
      </c>
      <c r="W28" s="22" t="e">
        <f t="shared" si="7"/>
        <v>#REF!</v>
      </c>
    </row>
    <row r="29" spans="3:23" x14ac:dyDescent="0.25">
      <c r="C29" s="4">
        <v>24</v>
      </c>
      <c r="D29" s="16" t="s">
        <v>67</v>
      </c>
      <c r="E29" s="23" t="e">
        <f>#REF!</f>
        <v>#REF!</v>
      </c>
      <c r="F29" s="23" t="e">
        <f>#REF!</f>
        <v>#REF!</v>
      </c>
      <c r="H29" s="24" t="e">
        <f t="shared" si="0"/>
        <v>#REF!</v>
      </c>
      <c r="I29" s="24" t="e">
        <f t="shared" si="1"/>
        <v>#REF!</v>
      </c>
      <c r="K29" s="24">
        <v>1</v>
      </c>
      <c r="L29" s="24">
        <v>0</v>
      </c>
      <c r="N29" s="4">
        <v>24</v>
      </c>
      <c r="O29" s="16" t="s">
        <v>67</v>
      </c>
      <c r="P29" s="23" t="e">
        <f t="shared" si="2"/>
        <v>#REF!</v>
      </c>
      <c r="Q29" s="23" t="e">
        <f t="shared" si="3"/>
        <v>#REF!</v>
      </c>
      <c r="S29" s="22" t="e">
        <f t="shared" si="4"/>
        <v>#REF!</v>
      </c>
      <c r="T29" s="22" t="e">
        <f t="shared" si="5"/>
        <v>#REF!</v>
      </c>
      <c r="V29" s="22" t="e">
        <f t="shared" si="6"/>
        <v>#REF!</v>
      </c>
      <c r="W29" s="22" t="e">
        <f t="shared" si="7"/>
        <v>#REF!</v>
      </c>
    </row>
    <row r="30" spans="3:23" x14ac:dyDescent="0.25">
      <c r="C30" s="4">
        <v>25</v>
      </c>
      <c r="D30" s="16" t="s">
        <v>68</v>
      </c>
      <c r="E30" s="23" t="e">
        <f>#REF!</f>
        <v>#REF!</v>
      </c>
      <c r="F30" s="23" t="e">
        <f>#REF!</f>
        <v>#REF!</v>
      </c>
      <c r="H30" s="24" t="e">
        <f t="shared" si="0"/>
        <v>#REF!</v>
      </c>
      <c r="I30" s="24" t="e">
        <f t="shared" si="1"/>
        <v>#REF!</v>
      </c>
      <c r="K30" s="24">
        <v>0.97</v>
      </c>
      <c r="L30" s="24">
        <v>0.03</v>
      </c>
      <c r="N30" s="4">
        <v>25</v>
      </c>
      <c r="O30" s="16" t="s">
        <v>68</v>
      </c>
      <c r="P30" s="23" t="e">
        <f t="shared" si="2"/>
        <v>#REF!</v>
      </c>
      <c r="Q30" s="23" t="e">
        <f t="shared" si="3"/>
        <v>#REF!</v>
      </c>
      <c r="S30" s="22" t="e">
        <f t="shared" si="4"/>
        <v>#REF!</v>
      </c>
      <c r="T30" s="22" t="e">
        <f t="shared" si="5"/>
        <v>#REF!</v>
      </c>
      <c r="V30" s="22" t="e">
        <f t="shared" si="6"/>
        <v>#REF!</v>
      </c>
      <c r="W30" s="22" t="e">
        <f t="shared" si="7"/>
        <v>#REF!</v>
      </c>
    </row>
    <row r="31" spans="3:23" x14ac:dyDescent="0.25">
      <c r="C31" s="4">
        <v>26</v>
      </c>
      <c r="D31" s="16" t="s">
        <v>69</v>
      </c>
      <c r="E31" s="23" t="e">
        <f>#REF!</f>
        <v>#REF!</v>
      </c>
      <c r="F31" s="23" t="e">
        <f>#REF!</f>
        <v>#REF!</v>
      </c>
      <c r="H31" s="24" t="e">
        <f t="shared" si="0"/>
        <v>#REF!</v>
      </c>
      <c r="I31" s="24" t="e">
        <f t="shared" si="1"/>
        <v>#REF!</v>
      </c>
      <c r="K31" s="24">
        <v>1</v>
      </c>
      <c r="L31" s="24">
        <v>0</v>
      </c>
      <c r="N31" s="4">
        <v>26</v>
      </c>
      <c r="O31" s="16" t="s">
        <v>69</v>
      </c>
      <c r="P31" s="23" t="e">
        <f t="shared" si="2"/>
        <v>#REF!</v>
      </c>
      <c r="Q31" s="23" t="e">
        <f t="shared" si="3"/>
        <v>#REF!</v>
      </c>
      <c r="S31" s="22" t="e">
        <f t="shared" si="4"/>
        <v>#REF!</v>
      </c>
      <c r="T31" s="22" t="e">
        <f t="shared" si="5"/>
        <v>#REF!</v>
      </c>
      <c r="V31" s="22" t="e">
        <f t="shared" si="6"/>
        <v>#REF!</v>
      </c>
      <c r="W31" s="22" t="e">
        <f t="shared" si="7"/>
        <v>#REF!</v>
      </c>
    </row>
    <row r="32" spans="3:23" x14ac:dyDescent="0.25">
      <c r="C32" s="4">
        <v>27</v>
      </c>
      <c r="D32" s="16" t="s">
        <v>70</v>
      </c>
      <c r="E32" s="23" t="e">
        <f>#REF!</f>
        <v>#REF!</v>
      </c>
      <c r="F32" s="23" t="e">
        <f>#REF!</f>
        <v>#REF!</v>
      </c>
      <c r="H32" s="24" t="e">
        <f t="shared" si="0"/>
        <v>#REF!</v>
      </c>
      <c r="I32" s="24" t="e">
        <f t="shared" si="1"/>
        <v>#REF!</v>
      </c>
      <c r="K32" s="24">
        <v>0.97</v>
      </c>
      <c r="L32" s="24">
        <v>0.03</v>
      </c>
      <c r="N32" s="4">
        <v>27</v>
      </c>
      <c r="O32" s="16" t="s">
        <v>70</v>
      </c>
      <c r="P32" s="23" t="e">
        <f t="shared" si="2"/>
        <v>#REF!</v>
      </c>
      <c r="Q32" s="23" t="e">
        <f t="shared" si="3"/>
        <v>#REF!</v>
      </c>
      <c r="S32" s="22" t="e">
        <f t="shared" si="4"/>
        <v>#REF!</v>
      </c>
      <c r="T32" s="22" t="e">
        <f t="shared" si="5"/>
        <v>#REF!</v>
      </c>
      <c r="V32" s="22" t="e">
        <f t="shared" si="6"/>
        <v>#REF!</v>
      </c>
      <c r="W32" s="22" t="e">
        <f t="shared" si="7"/>
        <v>#REF!</v>
      </c>
    </row>
    <row r="33" spans="3:23" x14ac:dyDescent="0.25">
      <c r="C33" s="4">
        <v>28</v>
      </c>
      <c r="D33" s="16" t="s">
        <v>71</v>
      </c>
      <c r="E33" s="23" t="e">
        <f>#REF!</f>
        <v>#REF!</v>
      </c>
      <c r="F33" s="23" t="e">
        <f>#REF!</f>
        <v>#REF!</v>
      </c>
      <c r="H33" s="24" t="e">
        <f t="shared" si="0"/>
        <v>#REF!</v>
      </c>
      <c r="I33" s="24" t="e">
        <f t="shared" si="1"/>
        <v>#REF!</v>
      </c>
      <c r="K33" s="24">
        <v>0.95</v>
      </c>
      <c r="L33" s="24">
        <v>0.05</v>
      </c>
      <c r="N33" s="4">
        <v>28</v>
      </c>
      <c r="O33" s="16" t="s">
        <v>71</v>
      </c>
      <c r="P33" s="23" t="e">
        <f t="shared" si="2"/>
        <v>#REF!</v>
      </c>
      <c r="Q33" s="23" t="e">
        <f t="shared" si="3"/>
        <v>#REF!</v>
      </c>
      <c r="S33" s="22" t="e">
        <f t="shared" si="4"/>
        <v>#REF!</v>
      </c>
      <c r="T33" s="22" t="e">
        <f t="shared" si="5"/>
        <v>#REF!</v>
      </c>
      <c r="V33" s="22" t="e">
        <f t="shared" si="6"/>
        <v>#REF!</v>
      </c>
      <c r="W33" s="22" t="e">
        <f t="shared" si="7"/>
        <v>#REF!</v>
      </c>
    </row>
    <row r="34" spans="3:23" x14ac:dyDescent="0.25">
      <c r="C34" s="4">
        <v>29</v>
      </c>
      <c r="D34" s="16" t="s">
        <v>72</v>
      </c>
      <c r="E34" s="23" t="e">
        <f>#REF!</f>
        <v>#REF!</v>
      </c>
      <c r="F34" s="23" t="e">
        <f>#REF!</f>
        <v>#REF!</v>
      </c>
      <c r="H34" s="24" t="e">
        <f t="shared" si="0"/>
        <v>#REF!</v>
      </c>
      <c r="I34" s="24" t="e">
        <f t="shared" si="1"/>
        <v>#REF!</v>
      </c>
      <c r="K34" s="24">
        <v>0.96</v>
      </c>
      <c r="L34" s="24">
        <v>0.04</v>
      </c>
      <c r="N34" s="4">
        <v>29</v>
      </c>
      <c r="O34" s="16" t="s">
        <v>72</v>
      </c>
      <c r="P34" s="23" t="e">
        <f t="shared" si="2"/>
        <v>#REF!</v>
      </c>
      <c r="Q34" s="23" t="e">
        <f t="shared" si="3"/>
        <v>#REF!</v>
      </c>
      <c r="S34" s="22" t="e">
        <f t="shared" si="4"/>
        <v>#REF!</v>
      </c>
      <c r="T34" s="22" t="e">
        <f t="shared" si="5"/>
        <v>#REF!</v>
      </c>
      <c r="V34" s="22" t="e">
        <f t="shared" si="6"/>
        <v>#REF!</v>
      </c>
      <c r="W34" s="22" t="e">
        <f t="shared" si="7"/>
        <v>#REF!</v>
      </c>
    </row>
    <row r="35" spans="3:23" x14ac:dyDescent="0.25">
      <c r="C35" s="4">
        <v>30</v>
      </c>
      <c r="D35" s="16" t="s">
        <v>73</v>
      </c>
      <c r="E35" s="23" t="e">
        <f>#REF!</f>
        <v>#REF!</v>
      </c>
      <c r="F35" s="23" t="e">
        <f>#REF!</f>
        <v>#REF!</v>
      </c>
      <c r="H35" s="24" t="e">
        <f t="shared" si="0"/>
        <v>#REF!</v>
      </c>
      <c r="I35" s="24" t="e">
        <f t="shared" si="1"/>
        <v>#REF!</v>
      </c>
      <c r="K35" s="24">
        <v>1</v>
      </c>
      <c r="L35" s="24">
        <v>0</v>
      </c>
      <c r="N35" s="4">
        <v>30</v>
      </c>
      <c r="O35" s="16" t="s">
        <v>73</v>
      </c>
      <c r="P35" s="23" t="e">
        <f t="shared" si="2"/>
        <v>#REF!</v>
      </c>
      <c r="Q35" s="23" t="e">
        <f t="shared" si="3"/>
        <v>#REF!</v>
      </c>
      <c r="S35" s="22" t="e">
        <f t="shared" si="4"/>
        <v>#REF!</v>
      </c>
      <c r="T35" s="22" t="e">
        <f t="shared" si="5"/>
        <v>#REF!</v>
      </c>
      <c r="V35" s="22" t="e">
        <f t="shared" si="6"/>
        <v>#REF!</v>
      </c>
      <c r="W35" s="22" t="e">
        <f t="shared" si="7"/>
        <v>#REF!</v>
      </c>
    </row>
    <row r="36" spans="3:23" x14ac:dyDescent="0.25">
      <c r="C36" s="4">
        <v>31</v>
      </c>
      <c r="D36" s="16" t="s">
        <v>85</v>
      </c>
      <c r="E36" s="23" t="e">
        <f>#REF!</f>
        <v>#REF!</v>
      </c>
      <c r="F36" s="23" t="e">
        <f>#REF!</f>
        <v>#REF!</v>
      </c>
      <c r="H36" s="24" t="e">
        <f t="shared" si="0"/>
        <v>#REF!</v>
      </c>
      <c r="I36" s="24" t="e">
        <f t="shared" si="1"/>
        <v>#REF!</v>
      </c>
      <c r="K36" s="24">
        <v>1</v>
      </c>
      <c r="L36" s="24">
        <v>0</v>
      </c>
      <c r="N36" s="4">
        <v>31</v>
      </c>
      <c r="O36" s="16" t="s">
        <v>85</v>
      </c>
      <c r="P36" s="23" t="e">
        <f t="shared" si="2"/>
        <v>#REF!</v>
      </c>
      <c r="Q36" s="23" t="e">
        <f t="shared" si="3"/>
        <v>#REF!</v>
      </c>
      <c r="S36" s="22" t="e">
        <f t="shared" si="4"/>
        <v>#REF!</v>
      </c>
      <c r="T36" s="22" t="e">
        <f t="shared" si="5"/>
        <v>#REF!</v>
      </c>
      <c r="V36" s="22" t="e">
        <f t="shared" si="6"/>
        <v>#REF!</v>
      </c>
      <c r="W36" s="22" t="e">
        <f t="shared" si="7"/>
        <v>#REF!</v>
      </c>
    </row>
    <row r="37" spans="3:23" x14ac:dyDescent="0.25">
      <c r="C37" s="4">
        <v>32</v>
      </c>
      <c r="D37" s="16" t="s">
        <v>74</v>
      </c>
      <c r="E37" s="23" t="e">
        <f>#REF!</f>
        <v>#REF!</v>
      </c>
      <c r="F37" s="23" t="e">
        <f>#REF!</f>
        <v>#REF!</v>
      </c>
      <c r="H37" s="24" t="e">
        <f t="shared" si="0"/>
        <v>#REF!</v>
      </c>
      <c r="I37" s="24" t="e">
        <f t="shared" si="1"/>
        <v>#REF!</v>
      </c>
      <c r="K37" s="24">
        <v>0.97</v>
      </c>
      <c r="L37" s="24">
        <v>0.03</v>
      </c>
      <c r="N37" s="4">
        <v>32</v>
      </c>
      <c r="O37" s="16" t="s">
        <v>74</v>
      </c>
      <c r="P37" s="23" t="e">
        <f t="shared" si="2"/>
        <v>#REF!</v>
      </c>
      <c r="Q37" s="23" t="e">
        <f t="shared" si="3"/>
        <v>#REF!</v>
      </c>
      <c r="S37" s="22" t="e">
        <f t="shared" si="4"/>
        <v>#REF!</v>
      </c>
      <c r="T37" s="22" t="e">
        <f t="shared" si="5"/>
        <v>#REF!</v>
      </c>
      <c r="V37" s="22" t="e">
        <f t="shared" si="6"/>
        <v>#REF!</v>
      </c>
      <c r="W37" s="22" t="e">
        <f t="shared" si="7"/>
        <v>#REF!</v>
      </c>
    </row>
    <row r="38" spans="3:23" x14ac:dyDescent="0.25">
      <c r="C38" s="4">
        <v>33</v>
      </c>
      <c r="D38" s="16" t="s">
        <v>75</v>
      </c>
      <c r="E38" s="23" t="e">
        <f>#REF!</f>
        <v>#REF!</v>
      </c>
      <c r="F38" s="23" t="e">
        <f>#REF!</f>
        <v>#REF!</v>
      </c>
      <c r="H38" s="24" t="e">
        <f t="shared" si="0"/>
        <v>#REF!</v>
      </c>
      <c r="I38" s="24" t="e">
        <f t="shared" si="1"/>
        <v>#REF!</v>
      </c>
      <c r="K38" s="24">
        <v>1</v>
      </c>
      <c r="L38" s="24">
        <v>0</v>
      </c>
      <c r="N38" s="4">
        <v>33</v>
      </c>
      <c r="O38" s="16" t="s">
        <v>75</v>
      </c>
      <c r="P38" s="23" t="e">
        <f t="shared" si="2"/>
        <v>#REF!</v>
      </c>
      <c r="Q38" s="23" t="e">
        <f t="shared" si="3"/>
        <v>#REF!</v>
      </c>
      <c r="S38" s="22" t="e">
        <f t="shared" si="4"/>
        <v>#REF!</v>
      </c>
      <c r="T38" s="22" t="e">
        <f t="shared" si="5"/>
        <v>#REF!</v>
      </c>
      <c r="V38" s="22" t="e">
        <f t="shared" si="6"/>
        <v>#REF!</v>
      </c>
      <c r="W38" s="22" t="e">
        <f t="shared" si="7"/>
        <v>#REF!</v>
      </c>
    </row>
    <row r="39" spans="3:23" x14ac:dyDescent="0.25">
      <c r="C39" s="4">
        <v>34</v>
      </c>
      <c r="D39" s="16" t="s">
        <v>76</v>
      </c>
      <c r="E39" s="23" t="e">
        <f>#REF!</f>
        <v>#REF!</v>
      </c>
      <c r="F39" s="23" t="e">
        <f>#REF!</f>
        <v>#REF!</v>
      </c>
      <c r="H39" s="24" t="e">
        <f t="shared" si="0"/>
        <v>#REF!</v>
      </c>
      <c r="I39" s="24" t="e">
        <f t="shared" si="1"/>
        <v>#REF!</v>
      </c>
      <c r="K39" s="24">
        <v>1</v>
      </c>
      <c r="L39" s="24">
        <v>0</v>
      </c>
      <c r="N39" s="4">
        <v>34</v>
      </c>
      <c r="O39" s="16" t="s">
        <v>76</v>
      </c>
      <c r="P39" s="23" t="e">
        <f t="shared" si="2"/>
        <v>#REF!</v>
      </c>
      <c r="Q39" s="23" t="e">
        <f t="shared" si="3"/>
        <v>#REF!</v>
      </c>
      <c r="S39" s="22" t="e">
        <f t="shared" si="4"/>
        <v>#REF!</v>
      </c>
      <c r="T39" s="22" t="e">
        <f t="shared" si="5"/>
        <v>#REF!</v>
      </c>
      <c r="V39" s="22" t="e">
        <f t="shared" si="6"/>
        <v>#REF!</v>
      </c>
      <c r="W39" s="22" t="e">
        <f t="shared" si="7"/>
        <v>#REF!</v>
      </c>
    </row>
    <row r="40" spans="3:23" x14ac:dyDescent="0.25">
      <c r="E40" s="21"/>
      <c r="F40" s="21"/>
      <c r="H40" s="21"/>
      <c r="I40" s="21"/>
      <c r="K40" s="21"/>
      <c r="L40" s="21"/>
      <c r="P40" s="21"/>
      <c r="Q40" s="21"/>
      <c r="S40" s="21"/>
      <c r="T40" s="21"/>
      <c r="V40" s="21"/>
      <c r="W40" s="21"/>
    </row>
    <row r="41" spans="3:23" x14ac:dyDescent="0.25">
      <c r="C41" s="9"/>
      <c r="D41" s="20" t="s">
        <v>103</v>
      </c>
      <c r="E41" s="19" t="e">
        <f>SUM(E6:E39)</f>
        <v>#REF!</v>
      </c>
      <c r="F41" s="19" t="e">
        <f>SUM(F6:F39)</f>
        <v>#REF!</v>
      </c>
      <c r="H41" s="19" t="e">
        <f>SUM(H6:H39)</f>
        <v>#REF!</v>
      </c>
      <c r="I41" s="19" t="e">
        <f>SUM(I6:I39)</f>
        <v>#REF!</v>
      </c>
      <c r="K41" s="19">
        <f>SUM(K6:K39)</f>
        <v>33.639999999999993</v>
      </c>
      <c r="L41" s="19">
        <f>SUM(L6:L39)</f>
        <v>0.36</v>
      </c>
      <c r="N41" s="9"/>
      <c r="O41" s="20" t="s">
        <v>103</v>
      </c>
      <c r="P41" s="19" t="e">
        <f>SUM(P6:P39)</f>
        <v>#REF!</v>
      </c>
      <c r="Q41" s="19" t="e">
        <f>SUM(Q6:Q39)</f>
        <v>#REF!</v>
      </c>
      <c r="S41" s="19" t="e">
        <f>SUM(S6:S39)</f>
        <v>#REF!</v>
      </c>
      <c r="T41" s="19" t="e">
        <f>SUM(T6:T39)</f>
        <v>#REF!</v>
      </c>
      <c r="V41" s="18" t="e">
        <f>SUM(V6:V39)</f>
        <v>#REF!</v>
      </c>
      <c r="W41" s="18" t="e">
        <f>SUM(W6:W39)</f>
        <v>#REF!</v>
      </c>
    </row>
    <row r="43" spans="3:23" x14ac:dyDescent="0.25">
      <c r="E43" s="17" t="e">
        <f>SUM(E41:F41)</f>
        <v>#REF!</v>
      </c>
      <c r="H43" s="17" t="e">
        <f>SUM(H41:I41)</f>
        <v>#REF!</v>
      </c>
      <c r="K43" s="17">
        <f>SUM(K41:L41)</f>
        <v>33.999999999999993</v>
      </c>
      <c r="P43" s="17" t="e">
        <f>SUM(P41:Q41)</f>
        <v>#REF!</v>
      </c>
      <c r="S43" s="17" t="e">
        <f>SUM(S41:T41)</f>
        <v>#REF!</v>
      </c>
      <c r="V43" s="17" t="e">
        <f>SUM(V41:W41)</f>
        <v>#REF!</v>
      </c>
    </row>
    <row r="48" spans="3:23" ht="165" x14ac:dyDescent="0.25">
      <c r="D48" s="6" t="s">
        <v>47</v>
      </c>
      <c r="E48" s="6" t="s">
        <v>49</v>
      </c>
      <c r="F48" s="6" t="s">
        <v>99</v>
      </c>
      <c r="G48" s="6" t="s">
        <v>102</v>
      </c>
      <c r="I48" s="6" t="s">
        <v>47</v>
      </c>
      <c r="J48" s="6" t="s">
        <v>49</v>
      </c>
      <c r="K48" s="6" t="s">
        <v>99</v>
      </c>
      <c r="L48" s="6" t="s">
        <v>102</v>
      </c>
    </row>
    <row r="49" spans="4:12" x14ac:dyDescent="0.25">
      <c r="D49" s="4">
        <v>1</v>
      </c>
      <c r="E49" s="16" t="s">
        <v>50</v>
      </c>
      <c r="F49" s="15" t="e">
        <f t="shared" ref="F49:F65" si="8">V6</f>
        <v>#REF!</v>
      </c>
      <c r="G49" s="15" t="e">
        <f t="shared" ref="G49:G65" si="9">W6</f>
        <v>#REF!</v>
      </c>
      <c r="I49" s="4">
        <v>18</v>
      </c>
      <c r="J49" s="16" t="s">
        <v>63</v>
      </c>
      <c r="K49" s="15" t="e">
        <f t="shared" ref="K49:K65" si="10">V23</f>
        <v>#REF!</v>
      </c>
      <c r="L49" s="15" t="e">
        <f t="shared" ref="L49:L65" si="11">W23</f>
        <v>#REF!</v>
      </c>
    </row>
    <row r="50" spans="4:12" x14ac:dyDescent="0.25">
      <c r="D50" s="4">
        <v>2</v>
      </c>
      <c r="E50" s="16" t="s">
        <v>51</v>
      </c>
      <c r="F50" s="15" t="e">
        <f t="shared" si="8"/>
        <v>#REF!</v>
      </c>
      <c r="G50" s="15" t="e">
        <f t="shared" si="9"/>
        <v>#REF!</v>
      </c>
      <c r="I50" s="4">
        <v>19</v>
      </c>
      <c r="J50" s="16" t="s">
        <v>64</v>
      </c>
      <c r="K50" s="15" t="e">
        <f t="shared" si="10"/>
        <v>#REF!</v>
      </c>
      <c r="L50" s="15" t="e">
        <f t="shared" si="11"/>
        <v>#REF!</v>
      </c>
    </row>
    <row r="51" spans="4:12" x14ac:dyDescent="0.25">
      <c r="D51" s="4">
        <v>3</v>
      </c>
      <c r="E51" s="16" t="s">
        <v>52</v>
      </c>
      <c r="F51" s="15" t="e">
        <f t="shared" si="8"/>
        <v>#REF!</v>
      </c>
      <c r="G51" s="15" t="e">
        <f t="shared" si="9"/>
        <v>#REF!</v>
      </c>
      <c r="I51" s="4">
        <v>20</v>
      </c>
      <c r="J51" s="16" t="s">
        <v>65</v>
      </c>
      <c r="K51" s="15" t="e">
        <f t="shared" si="10"/>
        <v>#REF!</v>
      </c>
      <c r="L51" s="15" t="e">
        <f t="shared" si="11"/>
        <v>#REF!</v>
      </c>
    </row>
    <row r="52" spans="4:12" x14ac:dyDescent="0.25">
      <c r="D52" s="4">
        <v>4</v>
      </c>
      <c r="E52" s="16" t="s">
        <v>53</v>
      </c>
      <c r="F52" s="15" t="e">
        <f t="shared" si="8"/>
        <v>#REF!</v>
      </c>
      <c r="G52" s="15" t="e">
        <f t="shared" si="9"/>
        <v>#REF!</v>
      </c>
      <c r="I52" s="4">
        <v>21</v>
      </c>
      <c r="J52" s="16" t="s">
        <v>83</v>
      </c>
      <c r="K52" s="15" t="e">
        <f t="shared" si="10"/>
        <v>#REF!</v>
      </c>
      <c r="L52" s="15" t="e">
        <f t="shared" si="11"/>
        <v>#REF!</v>
      </c>
    </row>
    <row r="53" spans="4:12" x14ac:dyDescent="0.25">
      <c r="D53" s="4">
        <v>5</v>
      </c>
      <c r="E53" s="16" t="s">
        <v>54</v>
      </c>
      <c r="F53" s="15" t="e">
        <f t="shared" si="8"/>
        <v>#REF!</v>
      </c>
      <c r="G53" s="15" t="e">
        <f t="shared" si="9"/>
        <v>#REF!</v>
      </c>
      <c r="I53" s="4">
        <v>22</v>
      </c>
      <c r="J53" s="16" t="s">
        <v>66</v>
      </c>
      <c r="K53" s="15" t="e">
        <f t="shared" si="10"/>
        <v>#REF!</v>
      </c>
      <c r="L53" s="15" t="e">
        <f t="shared" si="11"/>
        <v>#REF!</v>
      </c>
    </row>
    <row r="54" spans="4:12" x14ac:dyDescent="0.25">
      <c r="D54" s="4">
        <v>6</v>
      </c>
      <c r="E54" s="16" t="s">
        <v>79</v>
      </c>
      <c r="F54" s="15" t="e">
        <f t="shared" si="8"/>
        <v>#REF!</v>
      </c>
      <c r="G54" s="15" t="e">
        <f t="shared" si="9"/>
        <v>#REF!</v>
      </c>
      <c r="I54" s="4">
        <v>23</v>
      </c>
      <c r="J54" s="16" t="s">
        <v>84</v>
      </c>
      <c r="K54" s="15" t="e">
        <f t="shared" si="10"/>
        <v>#REF!</v>
      </c>
      <c r="L54" s="15" t="e">
        <f t="shared" si="11"/>
        <v>#REF!</v>
      </c>
    </row>
    <row r="55" spans="4:12" x14ac:dyDescent="0.25">
      <c r="D55" s="4">
        <v>7</v>
      </c>
      <c r="E55" s="16" t="s">
        <v>80</v>
      </c>
      <c r="F55" s="15" t="e">
        <f t="shared" si="8"/>
        <v>#REF!</v>
      </c>
      <c r="G55" s="15" t="e">
        <f t="shared" si="9"/>
        <v>#REF!</v>
      </c>
      <c r="I55" s="4">
        <v>24</v>
      </c>
      <c r="J55" s="16" t="s">
        <v>67</v>
      </c>
      <c r="K55" s="15" t="e">
        <f t="shared" si="10"/>
        <v>#REF!</v>
      </c>
      <c r="L55" s="15" t="e">
        <f t="shared" si="11"/>
        <v>#REF!</v>
      </c>
    </row>
    <row r="56" spans="4:12" x14ac:dyDescent="0.25">
      <c r="D56" s="4">
        <v>8</v>
      </c>
      <c r="E56" s="16" t="s">
        <v>81</v>
      </c>
      <c r="F56" s="15" t="e">
        <f t="shared" si="8"/>
        <v>#REF!</v>
      </c>
      <c r="G56" s="15" t="e">
        <f t="shared" si="9"/>
        <v>#REF!</v>
      </c>
      <c r="I56" s="4">
        <v>25</v>
      </c>
      <c r="J56" s="16" t="s">
        <v>68</v>
      </c>
      <c r="K56" s="15" t="e">
        <f t="shared" si="10"/>
        <v>#REF!</v>
      </c>
      <c r="L56" s="15" t="e">
        <f t="shared" si="11"/>
        <v>#REF!</v>
      </c>
    </row>
    <row r="57" spans="4:12" x14ac:dyDescent="0.25">
      <c r="D57" s="4">
        <v>9</v>
      </c>
      <c r="E57" s="16" t="s">
        <v>82</v>
      </c>
      <c r="F57" s="15" t="e">
        <f t="shared" si="8"/>
        <v>#REF!</v>
      </c>
      <c r="G57" s="15" t="e">
        <f t="shared" si="9"/>
        <v>#REF!</v>
      </c>
      <c r="I57" s="4">
        <v>26</v>
      </c>
      <c r="J57" s="16" t="s">
        <v>69</v>
      </c>
      <c r="K57" s="15" t="e">
        <f t="shared" si="10"/>
        <v>#REF!</v>
      </c>
      <c r="L57" s="15" t="e">
        <f t="shared" si="11"/>
        <v>#REF!</v>
      </c>
    </row>
    <row r="58" spans="4:12" x14ac:dyDescent="0.25">
      <c r="D58" s="4">
        <v>10</v>
      </c>
      <c r="E58" s="16" t="s">
        <v>55</v>
      </c>
      <c r="F58" s="15" t="e">
        <f t="shared" si="8"/>
        <v>#REF!</v>
      </c>
      <c r="G58" s="15" t="e">
        <f t="shared" si="9"/>
        <v>#REF!</v>
      </c>
      <c r="I58" s="4">
        <v>27</v>
      </c>
      <c r="J58" s="16" t="s">
        <v>70</v>
      </c>
      <c r="K58" s="15" t="e">
        <f t="shared" si="10"/>
        <v>#REF!</v>
      </c>
      <c r="L58" s="15" t="e">
        <f t="shared" si="11"/>
        <v>#REF!</v>
      </c>
    </row>
    <row r="59" spans="4:12" x14ac:dyDescent="0.25">
      <c r="D59" s="4">
        <v>11</v>
      </c>
      <c r="E59" s="16" t="s">
        <v>56</v>
      </c>
      <c r="F59" s="15" t="e">
        <f t="shared" si="8"/>
        <v>#REF!</v>
      </c>
      <c r="G59" s="15" t="e">
        <f t="shared" si="9"/>
        <v>#REF!</v>
      </c>
      <c r="I59" s="4">
        <v>28</v>
      </c>
      <c r="J59" s="16" t="s">
        <v>71</v>
      </c>
      <c r="K59" s="15" t="e">
        <f t="shared" si="10"/>
        <v>#REF!</v>
      </c>
      <c r="L59" s="15" t="e">
        <f t="shared" si="11"/>
        <v>#REF!</v>
      </c>
    </row>
    <row r="60" spans="4:12" x14ac:dyDescent="0.25">
      <c r="D60" s="4">
        <v>12</v>
      </c>
      <c r="E60" s="16" t="s">
        <v>57</v>
      </c>
      <c r="F60" s="15" t="e">
        <f t="shared" si="8"/>
        <v>#REF!</v>
      </c>
      <c r="G60" s="15" t="e">
        <f t="shared" si="9"/>
        <v>#REF!</v>
      </c>
      <c r="I60" s="4">
        <v>29</v>
      </c>
      <c r="J60" s="16" t="s">
        <v>72</v>
      </c>
      <c r="K60" s="15" t="e">
        <f t="shared" si="10"/>
        <v>#REF!</v>
      </c>
      <c r="L60" s="15" t="e">
        <f t="shared" si="11"/>
        <v>#REF!</v>
      </c>
    </row>
    <row r="61" spans="4:12" x14ac:dyDescent="0.25">
      <c r="D61" s="4">
        <v>13</v>
      </c>
      <c r="E61" s="16" t="s">
        <v>58</v>
      </c>
      <c r="F61" s="15" t="e">
        <f t="shared" si="8"/>
        <v>#REF!</v>
      </c>
      <c r="G61" s="15" t="e">
        <f t="shared" si="9"/>
        <v>#REF!</v>
      </c>
      <c r="I61" s="4">
        <v>30</v>
      </c>
      <c r="J61" s="16" t="s">
        <v>73</v>
      </c>
      <c r="K61" s="15" t="e">
        <f t="shared" si="10"/>
        <v>#REF!</v>
      </c>
      <c r="L61" s="15" t="e">
        <f t="shared" si="11"/>
        <v>#REF!</v>
      </c>
    </row>
    <row r="62" spans="4:12" x14ac:dyDescent="0.25">
      <c r="D62" s="4">
        <v>14</v>
      </c>
      <c r="E62" s="16" t="s">
        <v>59</v>
      </c>
      <c r="F62" s="15" t="e">
        <f t="shared" si="8"/>
        <v>#REF!</v>
      </c>
      <c r="G62" s="15" t="e">
        <f t="shared" si="9"/>
        <v>#REF!</v>
      </c>
      <c r="I62" s="4">
        <v>31</v>
      </c>
      <c r="J62" s="16" t="s">
        <v>85</v>
      </c>
      <c r="K62" s="15" t="e">
        <f t="shared" si="10"/>
        <v>#REF!</v>
      </c>
      <c r="L62" s="15" t="e">
        <f t="shared" si="11"/>
        <v>#REF!</v>
      </c>
    </row>
    <row r="63" spans="4:12" x14ac:dyDescent="0.25">
      <c r="D63" s="4">
        <v>15</v>
      </c>
      <c r="E63" s="16" t="s">
        <v>60</v>
      </c>
      <c r="F63" s="15" t="e">
        <f t="shared" si="8"/>
        <v>#REF!</v>
      </c>
      <c r="G63" s="15" t="e">
        <f t="shared" si="9"/>
        <v>#REF!</v>
      </c>
      <c r="I63" s="4">
        <v>32</v>
      </c>
      <c r="J63" s="16" t="s">
        <v>74</v>
      </c>
      <c r="K63" s="15" t="e">
        <f t="shared" si="10"/>
        <v>#REF!</v>
      </c>
      <c r="L63" s="15" t="e">
        <f t="shared" si="11"/>
        <v>#REF!</v>
      </c>
    </row>
    <row r="64" spans="4:12" x14ac:dyDescent="0.25">
      <c r="D64" s="4">
        <v>16</v>
      </c>
      <c r="E64" s="16" t="s">
        <v>61</v>
      </c>
      <c r="F64" s="15" t="e">
        <f t="shared" si="8"/>
        <v>#REF!</v>
      </c>
      <c r="G64" s="15" t="e">
        <f t="shared" si="9"/>
        <v>#REF!</v>
      </c>
      <c r="I64" s="4">
        <v>33</v>
      </c>
      <c r="J64" s="16" t="s">
        <v>75</v>
      </c>
      <c r="K64" s="15" t="e">
        <f t="shared" si="10"/>
        <v>#REF!</v>
      </c>
      <c r="L64" s="15" t="e">
        <f t="shared" si="11"/>
        <v>#REF!</v>
      </c>
    </row>
    <row r="65" spans="4:12" x14ac:dyDescent="0.25">
      <c r="D65" s="4">
        <v>17</v>
      </c>
      <c r="E65" s="16" t="s">
        <v>62</v>
      </c>
      <c r="F65" s="15" t="e">
        <f t="shared" si="8"/>
        <v>#REF!</v>
      </c>
      <c r="G65" s="15" t="e">
        <f t="shared" si="9"/>
        <v>#REF!</v>
      </c>
      <c r="I65" s="4">
        <v>34</v>
      </c>
      <c r="J65" s="16" t="s">
        <v>76</v>
      </c>
      <c r="K65" s="15" t="e">
        <f t="shared" si="10"/>
        <v>#REF!</v>
      </c>
      <c r="L65" s="15" t="e">
        <f t="shared" si="11"/>
        <v>#REF!</v>
      </c>
    </row>
  </sheetData>
  <autoFilter ref="C5:N39"/>
  <mergeCells count="6">
    <mergeCell ref="V4:W4"/>
    <mergeCell ref="E4:F4"/>
    <mergeCell ref="H4:I4"/>
    <mergeCell ref="K4:L4"/>
    <mergeCell ref="P4:Q4"/>
    <mergeCell ref="S4:T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39"/>
  <sheetViews>
    <sheetView topLeftCell="F22" workbookViewId="0">
      <selection activeCell="Q9" sqref="Q9"/>
    </sheetView>
  </sheetViews>
  <sheetFormatPr defaultRowHeight="15" x14ac:dyDescent="0.25"/>
  <cols>
    <col min="5" max="6" width="28.140625" customWidth="1"/>
  </cols>
  <sheetData>
    <row r="3" spans="2:14" ht="23.25" x14ac:dyDescent="0.35">
      <c r="B3" s="49" t="s">
        <v>47</v>
      </c>
      <c r="C3" s="50" t="s">
        <v>0</v>
      </c>
      <c r="D3" s="50" t="s">
        <v>1</v>
      </c>
      <c r="E3" s="50" t="s">
        <v>166</v>
      </c>
      <c r="F3" s="50" t="s">
        <v>167</v>
      </c>
      <c r="G3" s="49" t="s">
        <v>97</v>
      </c>
      <c r="H3" s="49" t="s">
        <v>98</v>
      </c>
      <c r="I3" s="51"/>
      <c r="J3" s="49" t="s">
        <v>95</v>
      </c>
      <c r="K3" s="49" t="s">
        <v>96</v>
      </c>
      <c r="L3" s="52"/>
      <c r="M3" s="53" t="s">
        <v>94</v>
      </c>
      <c r="N3" s="49" t="s">
        <v>93</v>
      </c>
    </row>
    <row r="4" spans="2:14" ht="76.5" x14ac:dyDescent="0.35">
      <c r="B4" s="54">
        <v>1</v>
      </c>
      <c r="C4" s="55" t="s">
        <v>37</v>
      </c>
      <c r="D4" s="55" t="s">
        <v>38</v>
      </c>
      <c r="E4" s="56">
        <v>5</v>
      </c>
      <c r="F4" s="57" t="s">
        <v>168</v>
      </c>
      <c r="G4" s="58">
        <v>2240</v>
      </c>
      <c r="H4" s="56">
        <v>672</v>
      </c>
      <c r="I4" s="59"/>
      <c r="J4" s="56">
        <v>10</v>
      </c>
      <c r="K4" s="56">
        <v>148</v>
      </c>
      <c r="L4" s="60"/>
      <c r="M4" s="56" t="s">
        <v>90</v>
      </c>
      <c r="N4" s="56">
        <v>4</v>
      </c>
    </row>
    <row r="5" spans="2:14" ht="23.25" x14ac:dyDescent="0.35">
      <c r="B5" s="54">
        <v>2</v>
      </c>
      <c r="C5" s="55" t="s">
        <v>21</v>
      </c>
      <c r="D5" s="55" t="s">
        <v>23</v>
      </c>
      <c r="E5" s="56" t="s">
        <v>146</v>
      </c>
      <c r="F5" s="55"/>
      <c r="G5" s="58">
        <v>5567</v>
      </c>
      <c r="H5" s="58">
        <v>1670</v>
      </c>
      <c r="I5" s="59"/>
      <c r="J5" s="56">
        <v>23</v>
      </c>
      <c r="K5" s="56">
        <v>144</v>
      </c>
      <c r="L5" s="60"/>
      <c r="M5" s="56" t="s">
        <v>91</v>
      </c>
      <c r="N5" s="56">
        <v>7</v>
      </c>
    </row>
    <row r="6" spans="2:14" ht="23.25" x14ac:dyDescent="0.35">
      <c r="B6" s="54">
        <v>3</v>
      </c>
      <c r="C6" s="55" t="s">
        <v>21</v>
      </c>
      <c r="D6" s="55" t="s">
        <v>22</v>
      </c>
      <c r="E6" s="56" t="s">
        <v>146</v>
      </c>
      <c r="F6" s="55"/>
      <c r="G6" s="56">
        <v>938</v>
      </c>
      <c r="H6" s="56">
        <v>281</v>
      </c>
      <c r="I6" s="59"/>
      <c r="J6" s="56">
        <v>10</v>
      </c>
      <c r="K6" s="56">
        <v>181</v>
      </c>
      <c r="L6" s="60"/>
      <c r="M6" s="56" t="s">
        <v>92</v>
      </c>
      <c r="N6" s="56">
        <v>4</v>
      </c>
    </row>
    <row r="7" spans="2:14" ht="23.25" x14ac:dyDescent="0.35">
      <c r="B7" s="54">
        <v>4</v>
      </c>
      <c r="C7" s="55" t="s">
        <v>21</v>
      </c>
      <c r="D7" s="55" t="s">
        <v>41</v>
      </c>
      <c r="E7" s="56" t="s">
        <v>146</v>
      </c>
      <c r="F7" s="55"/>
      <c r="G7" s="56">
        <v>846</v>
      </c>
      <c r="H7" s="56">
        <v>254</v>
      </c>
      <c r="I7" s="59"/>
      <c r="J7" s="56">
        <v>8</v>
      </c>
      <c r="K7" s="56">
        <v>181</v>
      </c>
      <c r="L7" s="60"/>
      <c r="M7" s="56" t="s">
        <v>92</v>
      </c>
      <c r="N7" s="56">
        <v>4</v>
      </c>
    </row>
    <row r="8" spans="2:14" ht="23.25" x14ac:dyDescent="0.35">
      <c r="B8" s="54">
        <v>5</v>
      </c>
      <c r="C8" s="55" t="s">
        <v>39</v>
      </c>
      <c r="D8" s="55" t="s">
        <v>40</v>
      </c>
      <c r="E8" s="56" t="s">
        <v>146</v>
      </c>
      <c r="F8" s="55"/>
      <c r="G8" s="58">
        <v>1035</v>
      </c>
      <c r="H8" s="56">
        <v>310</v>
      </c>
      <c r="I8" s="59"/>
      <c r="J8" s="56">
        <v>13</v>
      </c>
      <c r="K8" s="56">
        <v>162</v>
      </c>
      <c r="L8" s="60"/>
      <c r="M8" s="56" t="s">
        <v>90</v>
      </c>
      <c r="N8" s="56">
        <v>5</v>
      </c>
    </row>
    <row r="9" spans="2:14" ht="61.5" x14ac:dyDescent="0.35">
      <c r="B9" s="54">
        <v>6</v>
      </c>
      <c r="C9" s="55" t="s">
        <v>39</v>
      </c>
      <c r="D9" s="55" t="s">
        <v>88</v>
      </c>
      <c r="E9" s="56">
        <v>6</v>
      </c>
      <c r="F9" s="57" t="s">
        <v>169</v>
      </c>
      <c r="G9" s="56">
        <v>803</v>
      </c>
      <c r="H9" s="56">
        <v>241</v>
      </c>
      <c r="I9" s="59"/>
      <c r="J9" s="56">
        <v>12</v>
      </c>
      <c r="K9" s="56">
        <v>170</v>
      </c>
      <c r="L9" s="60"/>
      <c r="M9" s="56" t="s">
        <v>92</v>
      </c>
      <c r="N9" s="56">
        <v>4</v>
      </c>
    </row>
    <row r="10" spans="2:14" ht="23.25" x14ac:dyDescent="0.35">
      <c r="B10" s="54">
        <v>7</v>
      </c>
      <c r="C10" s="55" t="s">
        <v>16</v>
      </c>
      <c r="D10" s="55" t="s">
        <v>17</v>
      </c>
      <c r="E10" s="56" t="s">
        <v>146</v>
      </c>
      <c r="F10" s="55"/>
      <c r="G10" s="56">
        <v>885</v>
      </c>
      <c r="H10" s="56">
        <v>266</v>
      </c>
      <c r="I10" s="59"/>
      <c r="J10" s="56">
        <v>9</v>
      </c>
      <c r="K10" s="56">
        <v>168</v>
      </c>
      <c r="L10" s="60"/>
      <c r="M10" s="56" t="s">
        <v>92</v>
      </c>
      <c r="N10" s="56">
        <v>4</v>
      </c>
    </row>
    <row r="11" spans="2:14" ht="181.5" x14ac:dyDescent="0.35">
      <c r="B11" s="54">
        <v>8</v>
      </c>
      <c r="C11" s="55" t="s">
        <v>86</v>
      </c>
      <c r="D11" s="55" t="s">
        <v>15</v>
      </c>
      <c r="E11" s="56">
        <v>21</v>
      </c>
      <c r="F11" s="57" t="s">
        <v>170</v>
      </c>
      <c r="G11" s="58">
        <v>1186</v>
      </c>
      <c r="H11" s="56">
        <v>356</v>
      </c>
      <c r="I11" s="59"/>
      <c r="J11" s="56">
        <v>7</v>
      </c>
      <c r="K11" s="56">
        <v>161</v>
      </c>
      <c r="L11" s="60"/>
      <c r="M11" s="56" t="s">
        <v>90</v>
      </c>
      <c r="N11" s="56">
        <v>5</v>
      </c>
    </row>
    <row r="12" spans="2:14" ht="61.5" x14ac:dyDescent="0.35">
      <c r="B12" s="54">
        <v>9</v>
      </c>
      <c r="C12" s="55" t="s">
        <v>87</v>
      </c>
      <c r="D12" s="55" t="s">
        <v>2</v>
      </c>
      <c r="E12" s="56">
        <v>6</v>
      </c>
      <c r="F12" s="57" t="s">
        <v>171</v>
      </c>
      <c r="G12" s="56">
        <v>854</v>
      </c>
      <c r="H12" s="56">
        <v>256</v>
      </c>
      <c r="I12" s="59"/>
      <c r="J12" s="56">
        <v>5</v>
      </c>
      <c r="K12" s="56">
        <v>171</v>
      </c>
      <c r="L12" s="60"/>
      <c r="M12" s="56" t="s">
        <v>92</v>
      </c>
      <c r="N12" s="56">
        <v>4</v>
      </c>
    </row>
    <row r="13" spans="2:14" ht="23.25" x14ac:dyDescent="0.35">
      <c r="B13" s="54">
        <v>10</v>
      </c>
      <c r="C13" s="55" t="s">
        <v>29</v>
      </c>
      <c r="D13" s="55" t="s">
        <v>30</v>
      </c>
      <c r="E13" s="56" t="s">
        <v>146</v>
      </c>
      <c r="F13" s="55"/>
      <c r="G13" s="58">
        <v>1089</v>
      </c>
      <c r="H13" s="56">
        <v>327</v>
      </c>
      <c r="I13" s="59"/>
      <c r="J13" s="56">
        <v>2</v>
      </c>
      <c r="K13" s="56">
        <v>163</v>
      </c>
      <c r="L13" s="60"/>
      <c r="M13" s="56" t="s">
        <v>90</v>
      </c>
      <c r="N13" s="56">
        <v>5</v>
      </c>
    </row>
    <row r="14" spans="2:14" ht="76.5" x14ac:dyDescent="0.35">
      <c r="B14" s="54">
        <v>11</v>
      </c>
      <c r="C14" s="55" t="s">
        <v>33</v>
      </c>
      <c r="D14" s="55" t="s">
        <v>34</v>
      </c>
      <c r="E14" s="56">
        <v>53</v>
      </c>
      <c r="F14" s="57" t="s">
        <v>172</v>
      </c>
      <c r="G14" s="58">
        <v>11796</v>
      </c>
      <c r="H14" s="58">
        <v>3539</v>
      </c>
      <c r="I14" s="59"/>
      <c r="J14" s="56">
        <v>17</v>
      </c>
      <c r="K14" s="56">
        <v>125</v>
      </c>
      <c r="L14" s="60"/>
      <c r="M14" s="56" t="s">
        <v>91</v>
      </c>
      <c r="N14" s="56">
        <v>6</v>
      </c>
    </row>
    <row r="15" spans="2:14" ht="23.25" x14ac:dyDescent="0.35">
      <c r="B15" s="54">
        <v>12</v>
      </c>
      <c r="C15" s="55" t="s">
        <v>33</v>
      </c>
      <c r="D15" s="55" t="s">
        <v>35</v>
      </c>
      <c r="E15" s="56" t="s">
        <v>146</v>
      </c>
      <c r="F15" s="55"/>
      <c r="G15" s="58">
        <v>1095</v>
      </c>
      <c r="H15" s="56">
        <v>328</v>
      </c>
      <c r="I15" s="59"/>
      <c r="J15" s="56">
        <v>7</v>
      </c>
      <c r="K15" s="56">
        <v>170</v>
      </c>
      <c r="L15" s="60"/>
      <c r="M15" s="56" t="s">
        <v>90</v>
      </c>
      <c r="N15" s="56">
        <v>5</v>
      </c>
    </row>
    <row r="16" spans="2:14" ht="23.25" x14ac:dyDescent="0.35">
      <c r="B16" s="54">
        <v>13</v>
      </c>
      <c r="C16" s="55" t="s">
        <v>33</v>
      </c>
      <c r="D16" s="55" t="s">
        <v>36</v>
      </c>
      <c r="E16" s="56" t="s">
        <v>146</v>
      </c>
      <c r="F16" s="55"/>
      <c r="G16" s="58">
        <v>1456</v>
      </c>
      <c r="H16" s="56">
        <v>437</v>
      </c>
      <c r="I16" s="59"/>
      <c r="J16" s="56">
        <v>9</v>
      </c>
      <c r="K16" s="56">
        <v>163</v>
      </c>
      <c r="L16" s="60"/>
      <c r="M16" s="56" t="s">
        <v>90</v>
      </c>
      <c r="N16" s="56">
        <v>5</v>
      </c>
    </row>
    <row r="17" spans="2:14" ht="61.5" x14ac:dyDescent="0.35">
      <c r="B17" s="54">
        <v>14</v>
      </c>
      <c r="C17" s="55" t="s">
        <v>18</v>
      </c>
      <c r="D17" s="55" t="s">
        <v>19</v>
      </c>
      <c r="E17" s="56">
        <v>10</v>
      </c>
      <c r="F17" s="57" t="s">
        <v>173</v>
      </c>
      <c r="G17" s="58">
        <v>1890</v>
      </c>
      <c r="H17" s="56">
        <v>567</v>
      </c>
      <c r="I17" s="59"/>
      <c r="J17" s="56">
        <v>5</v>
      </c>
      <c r="K17" s="56">
        <v>153</v>
      </c>
      <c r="L17" s="60"/>
      <c r="M17" s="56" t="s">
        <v>90</v>
      </c>
      <c r="N17" s="56">
        <v>4</v>
      </c>
    </row>
    <row r="18" spans="2:14" ht="24.75" x14ac:dyDescent="0.35">
      <c r="B18" s="54">
        <v>15</v>
      </c>
      <c r="C18" s="55" t="s">
        <v>46</v>
      </c>
      <c r="D18" s="55" t="s">
        <v>11</v>
      </c>
      <c r="E18" s="56" t="s">
        <v>146</v>
      </c>
      <c r="F18" s="55"/>
      <c r="G18" s="56">
        <v>928</v>
      </c>
      <c r="H18" s="56">
        <v>279</v>
      </c>
      <c r="I18" s="59"/>
      <c r="J18" s="56">
        <v>3</v>
      </c>
      <c r="K18" s="56">
        <v>168</v>
      </c>
      <c r="L18" s="60"/>
      <c r="M18" s="56" t="s">
        <v>92</v>
      </c>
      <c r="N18" s="56">
        <v>4</v>
      </c>
    </row>
    <row r="19" spans="2:14" ht="166.5" x14ac:dyDescent="0.35">
      <c r="B19" s="54">
        <v>16</v>
      </c>
      <c r="C19" s="55" t="s">
        <v>24</v>
      </c>
      <c r="D19" s="55" t="s">
        <v>28</v>
      </c>
      <c r="E19" s="56">
        <v>6</v>
      </c>
      <c r="F19" s="57" t="s">
        <v>174</v>
      </c>
      <c r="G19" s="58">
        <v>6643</v>
      </c>
      <c r="H19" s="58">
        <v>1993</v>
      </c>
      <c r="I19" s="59"/>
      <c r="J19" s="56">
        <v>3</v>
      </c>
      <c r="K19" s="56">
        <v>134</v>
      </c>
      <c r="L19" s="60"/>
      <c r="M19" s="56" t="s">
        <v>91</v>
      </c>
      <c r="N19" s="56">
        <v>6</v>
      </c>
    </row>
    <row r="20" spans="2:14" ht="23.25" x14ac:dyDescent="0.35">
      <c r="B20" s="54">
        <v>17</v>
      </c>
      <c r="C20" s="55" t="s">
        <v>24</v>
      </c>
      <c r="D20" s="55" t="s">
        <v>26</v>
      </c>
      <c r="E20" s="56" t="s">
        <v>146</v>
      </c>
      <c r="F20" s="55"/>
      <c r="G20" s="58">
        <v>22961</v>
      </c>
      <c r="H20" s="58">
        <v>6888</v>
      </c>
      <c r="I20" s="59"/>
      <c r="J20" s="56">
        <v>4</v>
      </c>
      <c r="K20" s="56">
        <v>105</v>
      </c>
      <c r="L20" s="60"/>
      <c r="M20" s="56" t="s">
        <v>91</v>
      </c>
      <c r="N20" s="56">
        <v>5</v>
      </c>
    </row>
    <row r="21" spans="2:14" ht="23.25" x14ac:dyDescent="0.35">
      <c r="B21" s="54">
        <v>18</v>
      </c>
      <c r="C21" s="55" t="s">
        <v>24</v>
      </c>
      <c r="D21" s="55" t="s">
        <v>25</v>
      </c>
      <c r="E21" s="56" t="s">
        <v>146</v>
      </c>
      <c r="F21" s="55"/>
      <c r="G21" s="56">
        <v>823</v>
      </c>
      <c r="H21" s="56">
        <v>247</v>
      </c>
      <c r="I21" s="59"/>
      <c r="J21" s="56">
        <v>2</v>
      </c>
      <c r="K21" s="56">
        <v>176</v>
      </c>
      <c r="L21" s="60"/>
      <c r="M21" s="56" t="s">
        <v>92</v>
      </c>
      <c r="N21" s="56">
        <v>4</v>
      </c>
    </row>
    <row r="22" spans="2:14" ht="23.25" x14ac:dyDescent="0.35">
      <c r="B22" s="54">
        <v>19</v>
      </c>
      <c r="C22" s="55" t="s">
        <v>24</v>
      </c>
      <c r="D22" s="55" t="s">
        <v>27</v>
      </c>
      <c r="E22" s="56">
        <v>2</v>
      </c>
      <c r="F22" s="55"/>
      <c r="G22" s="56">
        <v>804</v>
      </c>
      <c r="H22" s="56">
        <v>241</v>
      </c>
      <c r="I22" s="59"/>
      <c r="J22" s="56">
        <v>0</v>
      </c>
      <c r="K22" s="56">
        <v>176</v>
      </c>
      <c r="L22" s="60"/>
      <c r="M22" s="56" t="s">
        <v>92</v>
      </c>
      <c r="N22" s="56">
        <v>4</v>
      </c>
    </row>
    <row r="23" spans="2:14" ht="23.25" x14ac:dyDescent="0.35">
      <c r="B23" s="54">
        <v>20</v>
      </c>
      <c r="C23" s="55" t="s">
        <v>24</v>
      </c>
      <c r="D23" s="55" t="s">
        <v>45</v>
      </c>
      <c r="E23" s="56" t="s">
        <v>146</v>
      </c>
      <c r="F23" s="55"/>
      <c r="G23" s="58">
        <v>4064</v>
      </c>
      <c r="H23" s="58">
        <v>1219</v>
      </c>
      <c r="I23" s="59"/>
      <c r="J23" s="56">
        <v>1</v>
      </c>
      <c r="K23" s="56">
        <v>139</v>
      </c>
      <c r="L23" s="60"/>
      <c r="M23" s="56" t="s">
        <v>91</v>
      </c>
      <c r="N23" s="56">
        <v>6</v>
      </c>
    </row>
    <row r="24" spans="2:14" ht="23.25" x14ac:dyDescent="0.35">
      <c r="B24" s="54">
        <v>21</v>
      </c>
      <c r="C24" s="55" t="s">
        <v>3</v>
      </c>
      <c r="D24" s="55" t="s">
        <v>5</v>
      </c>
      <c r="E24" s="56" t="s">
        <v>146</v>
      </c>
      <c r="F24" s="55"/>
      <c r="G24" s="56">
        <v>956</v>
      </c>
      <c r="H24" s="56">
        <v>287</v>
      </c>
      <c r="I24" s="59"/>
      <c r="J24" s="56">
        <v>10</v>
      </c>
      <c r="K24" s="56">
        <v>174</v>
      </c>
      <c r="L24" s="60"/>
      <c r="M24" s="56" t="s">
        <v>92</v>
      </c>
      <c r="N24" s="56">
        <v>4</v>
      </c>
    </row>
    <row r="25" spans="2:14" ht="61.5" x14ac:dyDescent="0.35">
      <c r="B25" s="54">
        <v>22</v>
      </c>
      <c r="C25" s="55" t="s">
        <v>3</v>
      </c>
      <c r="D25" s="55" t="s">
        <v>4</v>
      </c>
      <c r="E25" s="56">
        <v>40</v>
      </c>
      <c r="F25" s="57" t="s">
        <v>175</v>
      </c>
      <c r="G25" s="58">
        <v>2844</v>
      </c>
      <c r="H25" s="56">
        <v>853</v>
      </c>
      <c r="I25" s="59"/>
      <c r="J25" s="56">
        <v>12</v>
      </c>
      <c r="K25" s="56">
        <v>149</v>
      </c>
      <c r="L25" s="60"/>
      <c r="M25" s="56" t="s">
        <v>90</v>
      </c>
      <c r="N25" s="56">
        <v>5</v>
      </c>
    </row>
    <row r="26" spans="2:14" ht="23.25" x14ac:dyDescent="0.35">
      <c r="B26" s="54">
        <v>23</v>
      </c>
      <c r="C26" s="55" t="s">
        <v>3</v>
      </c>
      <c r="D26" s="55" t="s">
        <v>77</v>
      </c>
      <c r="E26" s="56" t="s">
        <v>146</v>
      </c>
      <c r="F26" s="55"/>
      <c r="G26" s="56">
        <v>779</v>
      </c>
      <c r="H26" s="56">
        <v>234</v>
      </c>
      <c r="I26" s="59"/>
      <c r="J26" s="56">
        <v>10</v>
      </c>
      <c r="K26" s="56">
        <v>174</v>
      </c>
      <c r="L26" s="60"/>
      <c r="M26" s="56" t="s">
        <v>92</v>
      </c>
      <c r="N26" s="56">
        <v>4</v>
      </c>
    </row>
    <row r="27" spans="2:14" ht="23.25" x14ac:dyDescent="0.35">
      <c r="B27" s="54">
        <v>24</v>
      </c>
      <c r="C27" s="55" t="s">
        <v>3</v>
      </c>
      <c r="D27" s="55" t="s">
        <v>43</v>
      </c>
      <c r="E27" s="56" t="s">
        <v>146</v>
      </c>
      <c r="F27" s="55"/>
      <c r="G27" s="58">
        <v>1426</v>
      </c>
      <c r="H27" s="56">
        <v>428</v>
      </c>
      <c r="I27" s="59"/>
      <c r="J27" s="56">
        <v>6</v>
      </c>
      <c r="K27" s="56">
        <v>159</v>
      </c>
      <c r="L27" s="60"/>
      <c r="M27" s="56" t="s">
        <v>90</v>
      </c>
      <c r="N27" s="56">
        <v>5</v>
      </c>
    </row>
    <row r="28" spans="2:14" ht="23.25" x14ac:dyDescent="0.35">
      <c r="B28" s="54">
        <v>25</v>
      </c>
      <c r="C28" s="55" t="s">
        <v>3</v>
      </c>
      <c r="D28" s="55" t="s">
        <v>48</v>
      </c>
      <c r="E28" s="56" t="s">
        <v>146</v>
      </c>
      <c r="F28" s="55"/>
      <c r="G28" s="58">
        <v>1262</v>
      </c>
      <c r="H28" s="56">
        <v>379</v>
      </c>
      <c r="I28" s="59"/>
      <c r="J28" s="56">
        <v>9</v>
      </c>
      <c r="K28" s="56">
        <v>163</v>
      </c>
      <c r="L28" s="60"/>
      <c r="M28" s="56" t="s">
        <v>90</v>
      </c>
      <c r="N28" s="56">
        <v>5</v>
      </c>
    </row>
    <row r="29" spans="2:14" ht="23.25" x14ac:dyDescent="0.35">
      <c r="B29" s="54">
        <v>26</v>
      </c>
      <c r="C29" s="55" t="s">
        <v>31</v>
      </c>
      <c r="D29" s="55" t="s">
        <v>32</v>
      </c>
      <c r="E29" s="56" t="s">
        <v>146</v>
      </c>
      <c r="F29" s="55"/>
      <c r="G29" s="58">
        <v>2180</v>
      </c>
      <c r="H29" s="56">
        <v>654</v>
      </c>
      <c r="I29" s="59"/>
      <c r="J29" s="56">
        <v>0</v>
      </c>
      <c r="K29" s="56">
        <v>150</v>
      </c>
      <c r="L29" s="60"/>
      <c r="M29" s="56" t="s">
        <v>90</v>
      </c>
      <c r="N29" s="56">
        <v>4</v>
      </c>
    </row>
    <row r="30" spans="2:14" ht="46.5" x14ac:dyDescent="0.35">
      <c r="B30" s="54">
        <v>27</v>
      </c>
      <c r="C30" s="55" t="s">
        <v>12</v>
      </c>
      <c r="D30" s="55" t="s">
        <v>14</v>
      </c>
      <c r="E30" s="56">
        <v>15</v>
      </c>
      <c r="F30" s="57" t="s">
        <v>176</v>
      </c>
      <c r="G30" s="58">
        <v>1387</v>
      </c>
      <c r="H30" s="56">
        <v>416</v>
      </c>
      <c r="I30" s="59"/>
      <c r="J30" s="56">
        <v>4</v>
      </c>
      <c r="K30" s="56">
        <v>150</v>
      </c>
      <c r="L30" s="60"/>
      <c r="M30" s="56" t="s">
        <v>90</v>
      </c>
      <c r="N30" s="56">
        <v>4</v>
      </c>
    </row>
    <row r="31" spans="2:14" ht="23.25" x14ac:dyDescent="0.35">
      <c r="B31" s="54">
        <v>28</v>
      </c>
      <c r="C31" s="55" t="s">
        <v>12</v>
      </c>
      <c r="D31" s="55" t="s">
        <v>13</v>
      </c>
      <c r="E31" s="56" t="s">
        <v>146</v>
      </c>
      <c r="F31" s="55"/>
      <c r="G31" s="56">
        <v>881</v>
      </c>
      <c r="H31" s="56">
        <v>264</v>
      </c>
      <c r="I31" s="59"/>
      <c r="J31" s="56">
        <v>4</v>
      </c>
      <c r="K31" s="56">
        <v>164</v>
      </c>
      <c r="L31" s="60"/>
      <c r="M31" s="56" t="s">
        <v>92</v>
      </c>
      <c r="N31" s="56">
        <v>4</v>
      </c>
    </row>
    <row r="32" spans="2:14" ht="226.5" x14ac:dyDescent="0.35">
      <c r="B32" s="54">
        <v>29</v>
      </c>
      <c r="C32" s="55" t="s">
        <v>12</v>
      </c>
      <c r="D32" s="55" t="s">
        <v>44</v>
      </c>
      <c r="E32" s="56">
        <v>9</v>
      </c>
      <c r="F32" s="57" t="s">
        <v>177</v>
      </c>
      <c r="G32" s="58">
        <v>3853</v>
      </c>
      <c r="H32" s="58">
        <v>1156</v>
      </c>
      <c r="I32" s="59"/>
      <c r="J32" s="56">
        <v>0</v>
      </c>
      <c r="K32" s="56">
        <v>131</v>
      </c>
      <c r="L32" s="60"/>
      <c r="M32" s="56" t="s">
        <v>91</v>
      </c>
      <c r="N32" s="56">
        <v>6</v>
      </c>
    </row>
    <row r="33" spans="2:14" ht="46.5" x14ac:dyDescent="0.35">
      <c r="B33" s="54">
        <v>30</v>
      </c>
      <c r="C33" s="55" t="s">
        <v>6</v>
      </c>
      <c r="D33" s="55" t="s">
        <v>8</v>
      </c>
      <c r="E33" s="56">
        <v>6</v>
      </c>
      <c r="F33" s="57" t="s">
        <v>178</v>
      </c>
      <c r="G33" s="58">
        <v>1446</v>
      </c>
      <c r="H33" s="56">
        <v>434</v>
      </c>
      <c r="I33" s="59"/>
      <c r="J33" s="56">
        <v>4</v>
      </c>
      <c r="K33" s="56">
        <v>154</v>
      </c>
      <c r="L33" s="60"/>
      <c r="M33" s="56" t="s">
        <v>90</v>
      </c>
      <c r="N33" s="56">
        <v>4</v>
      </c>
    </row>
    <row r="34" spans="2:14" ht="181.5" x14ac:dyDescent="0.35">
      <c r="B34" s="54">
        <v>31</v>
      </c>
      <c r="C34" s="55" t="s">
        <v>6</v>
      </c>
      <c r="D34" s="55" t="s">
        <v>7</v>
      </c>
      <c r="E34" s="56">
        <v>9</v>
      </c>
      <c r="F34" s="57" t="s">
        <v>179</v>
      </c>
      <c r="G34" s="56">
        <v>801</v>
      </c>
      <c r="H34" s="56">
        <v>240</v>
      </c>
      <c r="I34" s="59"/>
      <c r="J34" s="56">
        <v>6</v>
      </c>
      <c r="K34" s="56">
        <v>168</v>
      </c>
      <c r="L34" s="60"/>
      <c r="M34" s="56" t="s">
        <v>92</v>
      </c>
      <c r="N34" s="56">
        <v>4</v>
      </c>
    </row>
    <row r="35" spans="2:14" ht="23.25" x14ac:dyDescent="0.35">
      <c r="B35" s="54">
        <v>32</v>
      </c>
      <c r="C35" s="55" t="s">
        <v>9</v>
      </c>
      <c r="D35" s="55" t="s">
        <v>20</v>
      </c>
      <c r="E35" s="56" t="s">
        <v>146</v>
      </c>
      <c r="F35" s="55"/>
      <c r="G35" s="58">
        <v>1179</v>
      </c>
      <c r="H35" s="56">
        <v>354</v>
      </c>
      <c r="I35" s="59"/>
      <c r="J35" s="56">
        <v>8</v>
      </c>
      <c r="K35" s="56">
        <v>151</v>
      </c>
      <c r="L35" s="60"/>
      <c r="M35" s="56" t="s">
        <v>90</v>
      </c>
      <c r="N35" s="56">
        <v>4</v>
      </c>
    </row>
    <row r="36" spans="2:14" ht="24.75" x14ac:dyDescent="0.35">
      <c r="B36" s="54">
        <v>33</v>
      </c>
      <c r="C36" s="55" t="s">
        <v>9</v>
      </c>
      <c r="D36" s="55" t="s">
        <v>10</v>
      </c>
      <c r="E36" s="56" t="s">
        <v>146</v>
      </c>
      <c r="F36" s="55"/>
      <c r="G36" s="58">
        <v>2359</v>
      </c>
      <c r="H36" s="56">
        <v>708</v>
      </c>
      <c r="I36" s="59"/>
      <c r="J36" s="56">
        <v>7</v>
      </c>
      <c r="K36" s="56">
        <v>139</v>
      </c>
      <c r="L36" s="60"/>
      <c r="M36" s="56" t="s">
        <v>90</v>
      </c>
      <c r="N36" s="56">
        <v>4</v>
      </c>
    </row>
    <row r="37" spans="2:14" ht="23.25" x14ac:dyDescent="0.35">
      <c r="B37" s="54">
        <v>34</v>
      </c>
      <c r="C37" s="55" t="s">
        <v>9</v>
      </c>
      <c r="D37" s="55" t="s">
        <v>42</v>
      </c>
      <c r="E37" s="56" t="s">
        <v>146</v>
      </c>
      <c r="F37" s="55"/>
      <c r="G37" s="58">
        <v>3645</v>
      </c>
      <c r="H37" s="58">
        <v>1093</v>
      </c>
      <c r="I37" s="59"/>
      <c r="J37" s="56">
        <v>10</v>
      </c>
      <c r="K37" s="56">
        <v>129</v>
      </c>
      <c r="L37" s="60"/>
      <c r="M37" s="56" t="s">
        <v>91</v>
      </c>
      <c r="N37" s="56">
        <v>6</v>
      </c>
    </row>
    <row r="38" spans="2:14" ht="23.25" x14ac:dyDescent="0.35">
      <c r="B38" s="61"/>
      <c r="C38" s="62"/>
      <c r="D38" s="62"/>
      <c r="E38" s="62"/>
      <c r="F38" s="62"/>
      <c r="G38" s="63"/>
      <c r="H38" s="63"/>
      <c r="I38" s="51"/>
      <c r="J38" s="63"/>
      <c r="K38" s="63"/>
      <c r="L38" s="52"/>
      <c r="M38" s="63"/>
      <c r="N38" s="63"/>
    </row>
    <row r="39" spans="2:14" ht="23.25" x14ac:dyDescent="0.35">
      <c r="B39" s="157" t="s">
        <v>89</v>
      </c>
      <c r="C39" s="157"/>
      <c r="D39" s="157"/>
      <c r="E39" s="64"/>
      <c r="F39" s="64"/>
      <c r="G39" s="65"/>
      <c r="H39" s="65"/>
      <c r="I39" s="51"/>
      <c r="J39" s="65">
        <v>240</v>
      </c>
      <c r="K39" s="65"/>
      <c r="L39" s="52"/>
      <c r="M39" s="65"/>
      <c r="N39" s="65">
        <v>158</v>
      </c>
    </row>
  </sheetData>
  <mergeCells count="1">
    <mergeCell ref="B39:D39"/>
  </mergeCells>
  <hyperlinks>
    <hyperlink ref="F4" r:id="rId1"/>
    <hyperlink ref="F9" r:id="rId2"/>
    <hyperlink ref="F11" display="http://www.prefettura.it/firenze/download.php?coming=Y29udGVudXRpL0VsZW5jb19pc3RpdHV0aV9kaV92aWdpbGFuemEtMTUzNTc4Lmh0bQ==&amp;f=Spages&amp;file=L0ZJTEVTL0FsbGVnYXRpUGFnLzExODMvRUxFTkNPX0lTVElUVVRJXzZfbm92ZW1icmVfMjAxOF9jb25fcGVjX3NlbnphX3RpdG9sYXJpX2xpY2VuemEuZG9"/>
    <hyperlink ref="F12" r:id="rId3"/>
    <hyperlink ref="F14" r:id="rId4"/>
    <hyperlink ref="F17" r:id="rId5"/>
    <hyperlink ref="F19" display="http://www.prefettura.it/caserta/download.php?coming=Y29udGVudXRpL0VsZW5jb19pc3RpdHV0aV9kaV92aWdpbGFuemFfcHJpdmF0YS02Nzc5NTMwLmh0bQ==&amp;f=Spages&amp;file=L0ZJTEVTL0FsbGVnYXRpUGFnLzExNzEvRWxlbmNvX2lzdGl0dXRpX2RpX3ZpZ2lsYW56YV9hdXRvcml6emF0aV8ucGRm&amp;id_sito=1171&amp;s"/>
    <hyperlink ref="F25" r:id="rId6"/>
    <hyperlink ref="F30" r:id="rId7"/>
    <hyperlink ref="F32" display="http://www.prefettura.it/reggiocalabria/download.php?coming=Y29udGVudXRpL0VsZW5jb19pc3RpdHV0aV9kaV92aWdpbGFuemFfdHJhc3BvcnRvX2Vfc2NvcnRhX3ZhbG9yaS00NTQyMi5odG0=&amp;f=Spages&amp;file=L0ZJTEVTL0FsbGVnYXRpUGFnLzEyMjQvRUxFTkNPX0lTVElUVVRJX0RJX1ZJR0lMQU5aQV9QUklWQVRB"/>
    <hyperlink ref="F33" r:id="rId8"/>
    <hyperlink ref="F34" display="http://www.prefettura.it/cagliari/download.php?coming=Y29udGVudXRpL0VsZW5jaGlfaXN0aXR1dGlfZGlfdmlnaWxhbnphLTcxNDkxNjcuaHRt&amp;f=Spages&amp;file=L0ZJTEVTL0FsbGVnYXRpUGFnLzExNjAvZmlsZV8xXy1fRUxFTkNPX0lTVElUVVRJX1ZJR0lMQU5aQV9DQUdMSUFSSV8tX2FnZ2lvcm5hbWVudG9fQUdPXz"/>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0"/>
  <sheetViews>
    <sheetView showGridLines="0" topLeftCell="G10" workbookViewId="0">
      <selection activeCell="Q34" sqref="Q34"/>
    </sheetView>
  </sheetViews>
  <sheetFormatPr defaultRowHeight="15" x14ac:dyDescent="0.25"/>
  <cols>
    <col min="1" max="1" width="5.5703125" style="10" bestFit="1" customWidth="1"/>
    <col min="2" max="2" width="25.85546875" style="10" bestFit="1" customWidth="1"/>
    <col min="3" max="3" width="13.5703125" style="10" customWidth="1"/>
    <col min="4" max="4" width="17.42578125" style="10" customWidth="1"/>
    <col min="5" max="5" width="20.140625" style="10" customWidth="1"/>
    <col min="6" max="6" width="17.5703125" style="10" customWidth="1"/>
    <col min="7" max="7" width="10.28515625" style="30" customWidth="1"/>
    <col min="8" max="9" width="12.140625" style="10" customWidth="1"/>
    <col min="10" max="11" width="15.85546875" style="10" customWidth="1"/>
    <col min="12" max="12" width="9.140625" style="10"/>
    <col min="13" max="13" width="0" style="10" hidden="1" customWidth="1"/>
    <col min="14" max="17" width="9.140625" style="10"/>
    <col min="18" max="21" width="17.42578125" style="10" customWidth="1"/>
    <col min="22" max="22" width="11.5703125" style="10" bestFit="1" customWidth="1"/>
    <col min="23" max="16384" width="9.140625" style="10"/>
  </cols>
  <sheetData>
    <row r="1" spans="1:27" s="30" customFormat="1" ht="45" x14ac:dyDescent="0.25">
      <c r="A1" s="6" t="s">
        <v>47</v>
      </c>
      <c r="B1" s="6" t="s">
        <v>49</v>
      </c>
      <c r="C1" s="6" t="s">
        <v>104</v>
      </c>
      <c r="D1" s="6" t="s">
        <v>78</v>
      </c>
      <c r="E1" s="6" t="s">
        <v>109</v>
      </c>
      <c r="F1" s="6" t="s">
        <v>111</v>
      </c>
      <c r="G1" s="27" t="s">
        <v>1</v>
      </c>
      <c r="H1" s="28" t="s">
        <v>114</v>
      </c>
      <c r="I1" s="29" t="s">
        <v>115</v>
      </c>
      <c r="J1" s="29" t="s">
        <v>116</v>
      </c>
      <c r="K1" s="29" t="s">
        <v>117</v>
      </c>
      <c r="L1" s="29" t="s">
        <v>118</v>
      </c>
      <c r="N1" s="29" t="s">
        <v>119</v>
      </c>
      <c r="O1" s="29" t="s">
        <v>120</v>
      </c>
      <c r="P1" s="31"/>
    </row>
    <row r="2" spans="1:27" ht="15" customHeight="1" x14ac:dyDescent="0.25">
      <c r="A2" s="4">
        <v>1</v>
      </c>
      <c r="B2" s="16" t="s">
        <v>50</v>
      </c>
      <c r="C2" s="23">
        <v>6687697</v>
      </c>
      <c r="D2" s="23" t="s">
        <v>108</v>
      </c>
      <c r="E2" s="23">
        <v>33168</v>
      </c>
      <c r="F2" s="25">
        <v>6720865</v>
      </c>
      <c r="G2" s="32" t="s">
        <v>121</v>
      </c>
      <c r="H2" s="33">
        <v>18</v>
      </c>
      <c r="I2" s="34" t="s">
        <v>90</v>
      </c>
      <c r="J2" s="34" t="s">
        <v>90</v>
      </c>
      <c r="K2" s="34" t="s">
        <v>90</v>
      </c>
      <c r="L2" s="35">
        <f>$Z$22*$AC$21</f>
        <v>0.13333333333333333</v>
      </c>
      <c r="M2" s="35">
        <f>L2*H2</f>
        <v>2.4</v>
      </c>
      <c r="N2" s="35">
        <f>ROUND(M2,0)</f>
        <v>2</v>
      </c>
      <c r="O2" s="36">
        <f>ROUNDDOWN(M2+3*M2*10%,0)</f>
        <v>3</v>
      </c>
      <c r="P2" s="37"/>
      <c r="V2" s="38"/>
    </row>
    <row r="3" spans="1:27" x14ac:dyDescent="0.25">
      <c r="A3" s="4">
        <v>2</v>
      </c>
      <c r="B3" s="16" t="s">
        <v>51</v>
      </c>
      <c r="C3" s="23">
        <v>16630286</v>
      </c>
      <c r="D3" s="23" t="s">
        <v>108</v>
      </c>
      <c r="E3" s="23">
        <v>70434</v>
      </c>
      <c r="F3" s="25">
        <v>16700720</v>
      </c>
      <c r="G3" s="39" t="s">
        <v>122</v>
      </c>
      <c r="H3" s="40">
        <v>87</v>
      </c>
      <c r="I3" s="34" t="s">
        <v>91</v>
      </c>
      <c r="J3" s="34" t="s">
        <v>91</v>
      </c>
      <c r="K3" s="34" t="s">
        <v>91</v>
      </c>
      <c r="L3" s="35">
        <f>$AA$23*$AC$21</f>
        <v>0.2</v>
      </c>
      <c r="M3" s="35">
        <f t="shared" ref="M3:M35" si="0">L3*H3</f>
        <v>17.400000000000002</v>
      </c>
      <c r="N3" s="35">
        <f t="shared" ref="N3:N35" si="1">ROUND(M3,0)</f>
        <v>17</v>
      </c>
      <c r="O3" s="36">
        <f t="shared" ref="O3:O35" si="2">ROUNDDOWN(M3+3*M3*10%,0)</f>
        <v>22</v>
      </c>
      <c r="P3" s="37"/>
      <c r="R3" s="160" t="s">
        <v>123</v>
      </c>
      <c r="S3" s="160"/>
      <c r="T3" s="160"/>
      <c r="V3" s="38"/>
    </row>
    <row r="4" spans="1:27" x14ac:dyDescent="0.25">
      <c r="A4" s="4">
        <v>3</v>
      </c>
      <c r="B4" s="16" t="s">
        <v>52</v>
      </c>
      <c r="C4" s="23">
        <v>2780142</v>
      </c>
      <c r="D4" s="23">
        <v>14152</v>
      </c>
      <c r="E4" s="23">
        <v>19922</v>
      </c>
      <c r="F4" s="25">
        <v>2814216</v>
      </c>
      <c r="G4" s="39" t="s">
        <v>124</v>
      </c>
      <c r="H4" s="40">
        <v>18</v>
      </c>
      <c r="I4" s="34" t="s">
        <v>92</v>
      </c>
      <c r="J4" s="34" t="s">
        <v>90</v>
      </c>
      <c r="K4" s="34" t="s">
        <v>92</v>
      </c>
      <c r="L4" s="35">
        <f>$Y$22*$AC$21</f>
        <v>0.1</v>
      </c>
      <c r="M4" s="35">
        <f t="shared" si="0"/>
        <v>1.8</v>
      </c>
      <c r="N4" s="35">
        <f t="shared" si="1"/>
        <v>2</v>
      </c>
      <c r="O4" s="36">
        <f t="shared" si="2"/>
        <v>2</v>
      </c>
      <c r="P4" s="37"/>
      <c r="R4" s="1" t="s">
        <v>125</v>
      </c>
      <c r="S4" s="1" t="s">
        <v>126</v>
      </c>
      <c r="T4" s="1" t="s">
        <v>127</v>
      </c>
      <c r="V4" s="38"/>
    </row>
    <row r="5" spans="1:27" x14ac:dyDescent="0.25">
      <c r="A5" s="4">
        <v>4</v>
      </c>
      <c r="B5" s="16" t="s">
        <v>53</v>
      </c>
      <c r="C5" s="23">
        <v>2521698</v>
      </c>
      <c r="D5" s="23" t="s">
        <v>108</v>
      </c>
      <c r="E5" s="23">
        <v>16760</v>
      </c>
      <c r="F5" s="25">
        <v>2538458</v>
      </c>
      <c r="G5" s="39" t="s">
        <v>128</v>
      </c>
      <c r="H5" s="40">
        <v>17</v>
      </c>
      <c r="I5" s="34" t="s">
        <v>92</v>
      </c>
      <c r="J5" s="34" t="s">
        <v>90</v>
      </c>
      <c r="K5" s="34" t="s">
        <v>92</v>
      </c>
      <c r="L5" s="35">
        <f>$Y$22*$AC$21</f>
        <v>0.1</v>
      </c>
      <c r="M5" s="35">
        <f t="shared" si="0"/>
        <v>1.7000000000000002</v>
      </c>
      <c r="N5" s="35">
        <f t="shared" si="1"/>
        <v>2</v>
      </c>
      <c r="O5" s="36">
        <f t="shared" si="2"/>
        <v>2</v>
      </c>
      <c r="P5" s="37"/>
      <c r="R5" s="1" t="s">
        <v>92</v>
      </c>
      <c r="S5" s="1" t="s">
        <v>90</v>
      </c>
      <c r="T5" s="1" t="s">
        <v>91</v>
      </c>
      <c r="V5" s="38"/>
    </row>
    <row r="6" spans="1:27" x14ac:dyDescent="0.25">
      <c r="A6" s="4">
        <v>5</v>
      </c>
      <c r="B6" s="16" t="s">
        <v>54</v>
      </c>
      <c r="C6" s="23">
        <v>3081659</v>
      </c>
      <c r="D6" s="23" t="s">
        <v>108</v>
      </c>
      <c r="E6" s="23">
        <v>23203</v>
      </c>
      <c r="F6" s="25">
        <v>3104862</v>
      </c>
      <c r="G6" s="39" t="s">
        <v>129</v>
      </c>
      <c r="H6" s="40">
        <v>18</v>
      </c>
      <c r="I6" s="34" t="s">
        <v>90</v>
      </c>
      <c r="J6" s="34" t="s">
        <v>90</v>
      </c>
      <c r="K6" s="34" t="s">
        <v>90</v>
      </c>
      <c r="L6" s="35">
        <f>$Z$22*$AC$21</f>
        <v>0.13333333333333333</v>
      </c>
      <c r="M6" s="35">
        <f t="shared" si="0"/>
        <v>2.4</v>
      </c>
      <c r="N6" s="35">
        <f t="shared" si="1"/>
        <v>2</v>
      </c>
      <c r="O6" s="36">
        <f t="shared" si="2"/>
        <v>3</v>
      </c>
      <c r="P6" s="37"/>
      <c r="V6" s="38"/>
    </row>
    <row r="7" spans="1:27" ht="15" customHeight="1" x14ac:dyDescent="0.25">
      <c r="A7" s="4">
        <v>6</v>
      </c>
      <c r="B7" s="16" t="s">
        <v>79</v>
      </c>
      <c r="C7" s="23">
        <v>2329738</v>
      </c>
      <c r="D7" s="23">
        <v>64896</v>
      </c>
      <c r="E7" s="23">
        <v>14610</v>
      </c>
      <c r="F7" s="25">
        <v>2409244</v>
      </c>
      <c r="G7" s="39" t="s">
        <v>130</v>
      </c>
      <c r="H7" s="40">
        <v>20</v>
      </c>
      <c r="I7" s="34" t="s">
        <v>92</v>
      </c>
      <c r="J7" s="34" t="s">
        <v>90</v>
      </c>
      <c r="K7" s="34" t="s">
        <v>92</v>
      </c>
      <c r="L7" s="35">
        <f>$Y$22*$AC$21</f>
        <v>0.1</v>
      </c>
      <c r="M7" s="35">
        <f t="shared" si="0"/>
        <v>2</v>
      </c>
      <c r="N7" s="35">
        <f t="shared" si="1"/>
        <v>2</v>
      </c>
      <c r="O7" s="36">
        <f t="shared" si="2"/>
        <v>2</v>
      </c>
      <c r="P7" s="37"/>
      <c r="V7" s="38"/>
    </row>
    <row r="8" spans="1:27" x14ac:dyDescent="0.25">
      <c r="A8" s="4">
        <v>7</v>
      </c>
      <c r="B8" s="16" t="s">
        <v>80</v>
      </c>
      <c r="C8" s="23">
        <v>2636874</v>
      </c>
      <c r="D8" s="23" t="s">
        <v>108</v>
      </c>
      <c r="E8" s="23">
        <v>19526</v>
      </c>
      <c r="F8" s="25">
        <v>2656400</v>
      </c>
      <c r="G8" s="39" t="s">
        <v>131</v>
      </c>
      <c r="H8" s="40">
        <v>26</v>
      </c>
      <c r="I8" s="34" t="s">
        <v>92</v>
      </c>
      <c r="J8" s="34" t="s">
        <v>90</v>
      </c>
      <c r="K8" s="34" t="s">
        <v>92</v>
      </c>
      <c r="L8" s="35">
        <f>$Y$22*$AC$21</f>
        <v>0.1</v>
      </c>
      <c r="M8" s="35">
        <f t="shared" si="0"/>
        <v>2.6</v>
      </c>
      <c r="N8" s="35">
        <f t="shared" si="1"/>
        <v>3</v>
      </c>
      <c r="O8" s="36">
        <f t="shared" si="2"/>
        <v>3</v>
      </c>
      <c r="P8" s="37"/>
      <c r="R8" s="160" t="s">
        <v>116</v>
      </c>
      <c r="S8" s="160"/>
      <c r="T8" s="160"/>
      <c r="V8" s="38"/>
    </row>
    <row r="9" spans="1:27" x14ac:dyDescent="0.25">
      <c r="A9" s="4">
        <v>8</v>
      </c>
      <c r="B9" s="16" t="s">
        <v>81</v>
      </c>
      <c r="C9" s="23">
        <v>3541427</v>
      </c>
      <c r="D9" s="23" t="s">
        <v>108</v>
      </c>
      <c r="E9" s="23">
        <v>17130</v>
      </c>
      <c r="F9" s="25">
        <v>3558557</v>
      </c>
      <c r="G9" s="39" t="s">
        <v>132</v>
      </c>
      <c r="H9" s="40">
        <v>24</v>
      </c>
      <c r="I9" s="34" t="s">
        <v>90</v>
      </c>
      <c r="J9" s="34" t="s">
        <v>90</v>
      </c>
      <c r="K9" s="34" t="s">
        <v>90</v>
      </c>
      <c r="L9" s="35">
        <f>$Z$22*$AC$21</f>
        <v>0.13333333333333333</v>
      </c>
      <c r="M9" s="35">
        <f t="shared" si="0"/>
        <v>3.2</v>
      </c>
      <c r="N9" s="35">
        <f t="shared" si="1"/>
        <v>3</v>
      </c>
      <c r="O9" s="36">
        <f t="shared" si="2"/>
        <v>4</v>
      </c>
      <c r="P9" s="37"/>
      <c r="R9" s="41" t="s">
        <v>133</v>
      </c>
      <c r="S9" s="1" t="s">
        <v>134</v>
      </c>
      <c r="T9" s="1" t="s">
        <v>135</v>
      </c>
      <c r="V9" s="38"/>
    </row>
    <row r="10" spans="1:27" x14ac:dyDescent="0.25">
      <c r="A10" s="4">
        <v>9</v>
      </c>
      <c r="B10" s="16" t="s">
        <v>82</v>
      </c>
      <c r="C10" s="23">
        <v>2438360</v>
      </c>
      <c r="D10" s="23">
        <v>99066</v>
      </c>
      <c r="E10" s="23">
        <v>23874</v>
      </c>
      <c r="F10" s="25">
        <v>2561300</v>
      </c>
      <c r="G10" s="39" t="s">
        <v>136</v>
      </c>
      <c r="H10" s="40">
        <v>10</v>
      </c>
      <c r="I10" s="34" t="s">
        <v>92</v>
      </c>
      <c r="J10" s="34" t="s">
        <v>92</v>
      </c>
      <c r="K10" s="34" t="s">
        <v>92</v>
      </c>
      <c r="L10" s="35">
        <f>$Y$21*$AC$21</f>
        <v>6.6666666666666666E-2</v>
      </c>
      <c r="M10" s="35">
        <f t="shared" si="0"/>
        <v>0.66666666666666663</v>
      </c>
      <c r="N10" s="35">
        <f t="shared" si="1"/>
        <v>1</v>
      </c>
      <c r="O10" s="36">
        <f t="shared" si="2"/>
        <v>0</v>
      </c>
      <c r="P10" s="37"/>
      <c r="R10" s="1" t="s">
        <v>92</v>
      </c>
      <c r="S10" s="1" t="s">
        <v>90</v>
      </c>
      <c r="T10" s="1" t="s">
        <v>91</v>
      </c>
      <c r="V10" s="38"/>
    </row>
    <row r="11" spans="1:27" x14ac:dyDescent="0.25">
      <c r="A11" s="4">
        <v>10</v>
      </c>
      <c r="B11" s="16" t="s">
        <v>55</v>
      </c>
      <c r="C11" s="23">
        <v>3232418</v>
      </c>
      <c r="D11" s="23" t="s">
        <v>108</v>
      </c>
      <c r="E11" s="23">
        <v>33412</v>
      </c>
      <c r="F11" s="25">
        <v>3265830</v>
      </c>
      <c r="G11" s="39" t="s">
        <v>137</v>
      </c>
      <c r="H11" s="40">
        <v>8</v>
      </c>
      <c r="I11" s="34" t="s">
        <v>90</v>
      </c>
      <c r="J11" s="34" t="s">
        <v>92</v>
      </c>
      <c r="K11" s="34" t="s">
        <v>90</v>
      </c>
      <c r="L11" s="35">
        <f>$Z$21*$AC$21</f>
        <v>0.1</v>
      </c>
      <c r="M11" s="35">
        <f t="shared" si="0"/>
        <v>0.8</v>
      </c>
      <c r="N11" s="35">
        <f t="shared" si="1"/>
        <v>1</v>
      </c>
      <c r="O11" s="36">
        <f t="shared" si="2"/>
        <v>1</v>
      </c>
      <c r="P11" s="37"/>
      <c r="V11" s="38"/>
    </row>
    <row r="12" spans="1:27" ht="15" customHeight="1" x14ac:dyDescent="0.25">
      <c r="A12" s="4">
        <v>11</v>
      </c>
      <c r="B12" s="16" t="s">
        <v>56</v>
      </c>
      <c r="C12" s="23">
        <v>35238228</v>
      </c>
      <c r="D12" s="23" t="s">
        <v>108</v>
      </c>
      <c r="E12" s="23">
        <v>148781</v>
      </c>
      <c r="F12" s="25">
        <v>35387009</v>
      </c>
      <c r="G12" s="39" t="s">
        <v>138</v>
      </c>
      <c r="H12" s="40">
        <v>103</v>
      </c>
      <c r="I12" s="34" t="s">
        <v>91</v>
      </c>
      <c r="J12" s="34" t="s">
        <v>91</v>
      </c>
      <c r="K12" s="34" t="s">
        <v>91</v>
      </c>
      <c r="L12" s="35">
        <f>$AA$23*$AC$21</f>
        <v>0.2</v>
      </c>
      <c r="M12" s="35">
        <f t="shared" si="0"/>
        <v>20.6</v>
      </c>
      <c r="N12" s="35">
        <f t="shared" si="1"/>
        <v>21</v>
      </c>
      <c r="O12" s="36">
        <f t="shared" si="2"/>
        <v>26</v>
      </c>
      <c r="P12" s="37"/>
      <c r="R12" s="160" t="s">
        <v>139</v>
      </c>
      <c r="S12" s="160"/>
      <c r="T12" s="160"/>
      <c r="V12" s="38"/>
    </row>
    <row r="13" spans="1:27" x14ac:dyDescent="0.25">
      <c r="A13" s="4">
        <v>12</v>
      </c>
      <c r="B13" s="16" t="s">
        <v>57</v>
      </c>
      <c r="C13" s="23">
        <v>3266128</v>
      </c>
      <c r="D13" s="23" t="s">
        <v>108</v>
      </c>
      <c r="E13" s="23">
        <v>18817</v>
      </c>
      <c r="F13" s="25">
        <v>3284945</v>
      </c>
      <c r="G13" s="39" t="s">
        <v>140</v>
      </c>
      <c r="H13" s="40">
        <v>8</v>
      </c>
      <c r="I13" s="34" t="s">
        <v>90</v>
      </c>
      <c r="J13" s="34" t="s">
        <v>92</v>
      </c>
      <c r="K13" s="34" t="s">
        <v>90</v>
      </c>
      <c r="L13" s="35">
        <f>$Z$21*$AC$21</f>
        <v>0.1</v>
      </c>
      <c r="M13" s="35">
        <f t="shared" si="0"/>
        <v>0.8</v>
      </c>
      <c r="N13" s="35">
        <f t="shared" si="1"/>
        <v>1</v>
      </c>
      <c r="O13" s="36">
        <f t="shared" si="2"/>
        <v>1</v>
      </c>
      <c r="P13" s="37"/>
      <c r="S13" s="159" t="s">
        <v>123</v>
      </c>
      <c r="T13" s="159"/>
      <c r="U13" s="159"/>
      <c r="V13" s="38"/>
      <c r="Y13" s="159" t="s">
        <v>123</v>
      </c>
      <c r="Z13" s="159"/>
      <c r="AA13" s="159"/>
    </row>
    <row r="14" spans="1:27" x14ac:dyDescent="0.25">
      <c r="A14" s="4">
        <v>13</v>
      </c>
      <c r="B14" s="16" t="s">
        <v>58</v>
      </c>
      <c r="C14" s="23">
        <v>4344850</v>
      </c>
      <c r="D14" s="23" t="s">
        <v>108</v>
      </c>
      <c r="E14" s="23">
        <v>21798</v>
      </c>
      <c r="F14" s="25">
        <v>4366648</v>
      </c>
      <c r="G14" s="39" t="s">
        <v>141</v>
      </c>
      <c r="H14" s="40">
        <v>12</v>
      </c>
      <c r="I14" s="34" t="s">
        <v>90</v>
      </c>
      <c r="J14" s="34" t="s">
        <v>92</v>
      </c>
      <c r="K14" s="34" t="s">
        <v>90</v>
      </c>
      <c r="L14" s="35">
        <f>$Z$21*$AC$21</f>
        <v>0.1</v>
      </c>
      <c r="M14" s="35">
        <f t="shared" si="0"/>
        <v>1.2000000000000002</v>
      </c>
      <c r="N14" s="35">
        <f t="shared" si="1"/>
        <v>1</v>
      </c>
      <c r="O14" s="36">
        <f t="shared" si="2"/>
        <v>1</v>
      </c>
      <c r="P14" s="37"/>
      <c r="S14" s="1" t="s">
        <v>92</v>
      </c>
      <c r="T14" s="1" t="s">
        <v>90</v>
      </c>
      <c r="U14" s="1" t="s">
        <v>91</v>
      </c>
      <c r="V14" s="38"/>
      <c r="Y14" s="1" t="s">
        <v>92</v>
      </c>
      <c r="Z14" s="1" t="s">
        <v>90</v>
      </c>
      <c r="AA14" s="1" t="s">
        <v>91</v>
      </c>
    </row>
    <row r="15" spans="1:27" x14ac:dyDescent="0.25">
      <c r="A15" s="4">
        <v>14</v>
      </c>
      <c r="B15" s="16" t="s">
        <v>59</v>
      </c>
      <c r="C15" s="23">
        <v>5573393</v>
      </c>
      <c r="D15" s="23">
        <v>63685</v>
      </c>
      <c r="E15" s="23">
        <v>32537</v>
      </c>
      <c r="F15" s="25">
        <v>5669615</v>
      </c>
      <c r="G15" s="39" t="s">
        <v>142</v>
      </c>
      <c r="H15" s="40">
        <v>13</v>
      </c>
      <c r="I15" s="34" t="s">
        <v>90</v>
      </c>
      <c r="J15" s="34" t="s">
        <v>92</v>
      </c>
      <c r="K15" s="34" t="s">
        <v>90</v>
      </c>
      <c r="L15" s="35">
        <f>$Z$21*$AC$21</f>
        <v>0.1</v>
      </c>
      <c r="M15" s="35">
        <f t="shared" si="0"/>
        <v>1.3</v>
      </c>
      <c r="N15" s="35">
        <f t="shared" si="1"/>
        <v>1</v>
      </c>
      <c r="O15" s="36">
        <f t="shared" si="2"/>
        <v>1</v>
      </c>
      <c r="P15" s="37"/>
      <c r="Q15" s="158" t="s">
        <v>143</v>
      </c>
      <c r="R15" s="41" t="s">
        <v>92</v>
      </c>
      <c r="S15" s="1" t="s">
        <v>92</v>
      </c>
      <c r="T15" s="1" t="s">
        <v>90</v>
      </c>
      <c r="U15" s="1" t="s">
        <v>90</v>
      </c>
      <c r="V15" s="38"/>
      <c r="W15" s="158" t="s">
        <v>143</v>
      </c>
      <c r="X15" s="41" t="s">
        <v>92</v>
      </c>
      <c r="Y15" s="42">
        <v>1</v>
      </c>
      <c r="Z15" s="42">
        <f>AVERAGE(Y15,Z16)</f>
        <v>1.5</v>
      </c>
      <c r="AA15" s="42">
        <f>AVERAGE(Y15,AA17)</f>
        <v>2</v>
      </c>
    </row>
    <row r="16" spans="1:27" x14ac:dyDescent="0.25">
      <c r="A16" s="4">
        <v>15</v>
      </c>
      <c r="B16" s="16" t="s">
        <v>60</v>
      </c>
      <c r="C16" s="23">
        <v>2760478</v>
      </c>
      <c r="D16" s="23" t="s">
        <v>108</v>
      </c>
      <c r="E16" s="23">
        <v>24764</v>
      </c>
      <c r="F16" s="25">
        <v>2785242</v>
      </c>
      <c r="G16" s="39" t="s">
        <v>144</v>
      </c>
      <c r="H16" s="40">
        <v>9</v>
      </c>
      <c r="I16" s="34" t="s">
        <v>92</v>
      </c>
      <c r="J16" s="34" t="s">
        <v>92</v>
      </c>
      <c r="K16" s="34" t="s">
        <v>92</v>
      </c>
      <c r="L16" s="35">
        <f>$Y$21*$AC$21</f>
        <v>6.6666666666666666E-2</v>
      </c>
      <c r="M16" s="35">
        <f t="shared" si="0"/>
        <v>0.6</v>
      </c>
      <c r="N16" s="35">
        <f t="shared" si="1"/>
        <v>1</v>
      </c>
      <c r="O16" s="36">
        <f t="shared" si="2"/>
        <v>0</v>
      </c>
      <c r="P16" s="37"/>
      <c r="Q16" s="158"/>
      <c r="R16" s="1" t="s">
        <v>90</v>
      </c>
      <c r="S16" s="1" t="s">
        <v>92</v>
      </c>
      <c r="T16" s="1" t="s">
        <v>90</v>
      </c>
      <c r="U16" s="1" t="s">
        <v>90</v>
      </c>
      <c r="V16" s="38"/>
      <c r="W16" s="158"/>
      <c r="X16" s="1" t="s">
        <v>90</v>
      </c>
      <c r="Y16" s="42">
        <f>AVERAGE(Y15,Z16)</f>
        <v>1.5</v>
      </c>
      <c r="Z16" s="42">
        <v>2</v>
      </c>
      <c r="AA16" s="42">
        <f>AVERAGE(Z16,AA17)</f>
        <v>2.5</v>
      </c>
    </row>
    <row r="17" spans="1:29" x14ac:dyDescent="0.25">
      <c r="A17" s="4">
        <v>16</v>
      </c>
      <c r="B17" s="16" t="s">
        <v>61</v>
      </c>
      <c r="C17" s="23">
        <v>19716628</v>
      </c>
      <c r="D17" s="23">
        <v>136282</v>
      </c>
      <c r="E17" s="23">
        <v>76514</v>
      </c>
      <c r="F17" s="25">
        <v>19929424</v>
      </c>
      <c r="G17" s="39" t="s">
        <v>145</v>
      </c>
      <c r="H17" s="40">
        <v>25</v>
      </c>
      <c r="I17" s="34" t="s">
        <v>91</v>
      </c>
      <c r="J17" s="34" t="s">
        <v>90</v>
      </c>
      <c r="K17" s="34" t="s">
        <v>90</v>
      </c>
      <c r="L17" s="35">
        <f>$Z$22*$AC$21</f>
        <v>0.13333333333333333</v>
      </c>
      <c r="M17" s="35">
        <f t="shared" si="0"/>
        <v>3.3333333333333335</v>
      </c>
      <c r="N17" s="35">
        <f t="shared" si="1"/>
        <v>3</v>
      </c>
      <c r="O17" s="36">
        <f t="shared" si="2"/>
        <v>4</v>
      </c>
      <c r="P17" s="37"/>
      <c r="Q17" s="158"/>
      <c r="R17" s="41" t="s">
        <v>91</v>
      </c>
      <c r="S17" s="1" t="s">
        <v>90</v>
      </c>
      <c r="T17" s="1" t="s">
        <v>91</v>
      </c>
      <c r="U17" s="41" t="s">
        <v>91</v>
      </c>
      <c r="V17" s="38"/>
      <c r="W17" s="158"/>
      <c r="X17" s="41" t="s">
        <v>91</v>
      </c>
      <c r="Y17" s="42">
        <f>AVERAGE(Y15,AA17)</f>
        <v>2</v>
      </c>
      <c r="Z17" s="42">
        <f>AVERAGE(Z16,AA17)</f>
        <v>2.5</v>
      </c>
      <c r="AA17" s="42">
        <v>3</v>
      </c>
    </row>
    <row r="18" spans="1:29" x14ac:dyDescent="0.25">
      <c r="A18" s="4">
        <v>17</v>
      </c>
      <c r="B18" s="16" t="s">
        <v>62</v>
      </c>
      <c r="C18" s="23">
        <v>68131736</v>
      </c>
      <c r="D18" s="23">
        <v>497802</v>
      </c>
      <c r="E18" s="23">
        <v>254363</v>
      </c>
      <c r="F18" s="25">
        <v>68883901</v>
      </c>
      <c r="G18" s="39" t="s">
        <v>146</v>
      </c>
      <c r="H18" s="40">
        <v>125</v>
      </c>
      <c r="I18" s="34" t="s">
        <v>91</v>
      </c>
      <c r="J18" s="34" t="s">
        <v>91</v>
      </c>
      <c r="K18" s="34" t="s">
        <v>91</v>
      </c>
      <c r="L18" s="35">
        <f>$AA$23*$AC$21</f>
        <v>0.2</v>
      </c>
      <c r="M18" s="35">
        <f t="shared" si="0"/>
        <v>25</v>
      </c>
      <c r="N18" s="35">
        <f t="shared" si="1"/>
        <v>25</v>
      </c>
      <c r="O18" s="36">
        <f t="shared" si="2"/>
        <v>32</v>
      </c>
      <c r="P18" s="37"/>
      <c r="V18" s="38"/>
    </row>
    <row r="19" spans="1:29" x14ac:dyDescent="0.25">
      <c r="A19" s="4">
        <v>18</v>
      </c>
      <c r="B19" s="16" t="s">
        <v>63</v>
      </c>
      <c r="C19" s="23">
        <v>2400904</v>
      </c>
      <c r="D19" s="23">
        <v>54588</v>
      </c>
      <c r="E19" s="23">
        <v>13978</v>
      </c>
      <c r="F19" s="25">
        <v>2469470</v>
      </c>
      <c r="G19" s="39" t="s">
        <v>147</v>
      </c>
      <c r="H19" s="40">
        <v>20</v>
      </c>
      <c r="I19" s="34" t="s">
        <v>92</v>
      </c>
      <c r="J19" s="34" t="s">
        <v>90</v>
      </c>
      <c r="K19" s="34" t="s">
        <v>92</v>
      </c>
      <c r="L19" s="35">
        <f>$Y$22*$AC$21</f>
        <v>0.1</v>
      </c>
      <c r="M19" s="35">
        <f t="shared" si="0"/>
        <v>2</v>
      </c>
      <c r="N19" s="35">
        <f t="shared" si="1"/>
        <v>2</v>
      </c>
      <c r="O19" s="36">
        <f t="shared" si="2"/>
        <v>2</v>
      </c>
      <c r="P19" s="37"/>
      <c r="V19" s="38"/>
      <c r="Y19" s="159" t="s">
        <v>123</v>
      </c>
      <c r="Z19" s="159"/>
      <c r="AA19" s="159"/>
    </row>
    <row r="20" spans="1:29" x14ac:dyDescent="0.25">
      <c r="A20" s="4">
        <v>19</v>
      </c>
      <c r="B20" s="16" t="s">
        <v>64</v>
      </c>
      <c r="C20" s="23">
        <v>2365321</v>
      </c>
      <c r="D20" s="23">
        <v>36392</v>
      </c>
      <c r="E20" s="23">
        <v>11432</v>
      </c>
      <c r="F20" s="25">
        <v>2413145</v>
      </c>
      <c r="G20" s="39" t="s">
        <v>148</v>
      </c>
      <c r="H20" s="40">
        <v>7</v>
      </c>
      <c r="I20" s="34" t="s">
        <v>92</v>
      </c>
      <c r="J20" s="34" t="s">
        <v>92</v>
      </c>
      <c r="K20" s="34" t="s">
        <v>92</v>
      </c>
      <c r="L20" s="35">
        <f>$Y$21*$AC$21</f>
        <v>6.6666666666666666E-2</v>
      </c>
      <c r="M20" s="35">
        <f t="shared" si="0"/>
        <v>0.46666666666666667</v>
      </c>
      <c r="N20" s="35">
        <f t="shared" si="1"/>
        <v>0</v>
      </c>
      <c r="O20" s="36">
        <f t="shared" si="2"/>
        <v>0</v>
      </c>
      <c r="P20" s="37"/>
      <c r="R20" s="10" t="s">
        <v>149</v>
      </c>
      <c r="V20" s="38"/>
      <c r="Y20" s="1" t="s">
        <v>92</v>
      </c>
      <c r="Z20" s="1" t="s">
        <v>90</v>
      </c>
      <c r="AA20" s="1" t="s">
        <v>91</v>
      </c>
      <c r="AC20" s="10" t="s">
        <v>150</v>
      </c>
    </row>
    <row r="21" spans="1:29" x14ac:dyDescent="0.25">
      <c r="A21" s="4">
        <v>20</v>
      </c>
      <c r="B21" s="16" t="s">
        <v>65</v>
      </c>
      <c r="C21" s="23">
        <v>12075685</v>
      </c>
      <c r="D21" s="23">
        <v>64696</v>
      </c>
      <c r="E21" s="23">
        <v>50504</v>
      </c>
      <c r="F21" s="25">
        <v>12190885</v>
      </c>
      <c r="G21" s="39" t="s">
        <v>151</v>
      </c>
      <c r="H21" s="40">
        <v>30</v>
      </c>
      <c r="I21" s="34" t="s">
        <v>91</v>
      </c>
      <c r="J21" s="34" t="s">
        <v>90</v>
      </c>
      <c r="K21" s="34" t="s">
        <v>90</v>
      </c>
      <c r="L21" s="35">
        <f>$Z$22*$AC$21</f>
        <v>0.13333333333333333</v>
      </c>
      <c r="M21" s="35">
        <f t="shared" si="0"/>
        <v>4</v>
      </c>
      <c r="N21" s="35">
        <f t="shared" si="1"/>
        <v>4</v>
      </c>
      <c r="O21" s="36">
        <f t="shared" si="2"/>
        <v>5</v>
      </c>
      <c r="P21" s="37"/>
      <c r="R21" s="1" t="s">
        <v>92</v>
      </c>
      <c r="S21" s="1" t="s">
        <v>90</v>
      </c>
      <c r="T21" s="1" t="s">
        <v>91</v>
      </c>
      <c r="V21" s="38"/>
      <c r="W21" s="158" t="s">
        <v>143</v>
      </c>
      <c r="X21" s="41" t="s">
        <v>92</v>
      </c>
      <c r="Y21" s="42">
        <f t="shared" ref="Y21:AA23" si="3">Y15/3</f>
        <v>0.33333333333333331</v>
      </c>
      <c r="Z21" s="42">
        <f t="shared" si="3"/>
        <v>0.5</v>
      </c>
      <c r="AA21" s="42">
        <f t="shared" si="3"/>
        <v>0.66666666666666663</v>
      </c>
      <c r="AC21" s="43">
        <v>0.2</v>
      </c>
    </row>
    <row r="22" spans="1:29" x14ac:dyDescent="0.25">
      <c r="A22" s="4">
        <v>21</v>
      </c>
      <c r="B22" s="16" t="s">
        <v>83</v>
      </c>
      <c r="C22" s="23">
        <v>2854117</v>
      </c>
      <c r="D22" s="23" t="s">
        <v>108</v>
      </c>
      <c r="E22" s="23">
        <v>12783</v>
      </c>
      <c r="F22" s="25">
        <v>2866900</v>
      </c>
      <c r="G22" s="39" t="s">
        <v>152</v>
      </c>
      <c r="H22" s="40">
        <v>51</v>
      </c>
      <c r="I22" s="34" t="s">
        <v>92</v>
      </c>
      <c r="J22" s="34" t="s">
        <v>90</v>
      </c>
      <c r="K22" s="34" t="s">
        <v>92</v>
      </c>
      <c r="L22" s="35">
        <f>$Y$22*$AC$21</f>
        <v>0.1</v>
      </c>
      <c r="M22" s="35">
        <f t="shared" si="0"/>
        <v>5.1000000000000005</v>
      </c>
      <c r="N22" s="35">
        <f t="shared" si="1"/>
        <v>5</v>
      </c>
      <c r="O22" s="36">
        <f t="shared" si="2"/>
        <v>6</v>
      </c>
      <c r="P22" s="37"/>
      <c r="R22" s="36">
        <v>3</v>
      </c>
      <c r="S22" s="44">
        <v>4</v>
      </c>
      <c r="T22" s="36">
        <v>10</v>
      </c>
      <c r="V22" s="38"/>
      <c r="W22" s="158"/>
      <c r="X22" s="1" t="s">
        <v>90</v>
      </c>
      <c r="Y22" s="42">
        <f t="shared" si="3"/>
        <v>0.5</v>
      </c>
      <c r="Z22" s="42">
        <f t="shared" si="3"/>
        <v>0.66666666666666663</v>
      </c>
      <c r="AA22" s="42">
        <f t="shared" si="3"/>
        <v>0.83333333333333337</v>
      </c>
    </row>
    <row r="23" spans="1:29" x14ac:dyDescent="0.25">
      <c r="A23" s="4">
        <v>22</v>
      </c>
      <c r="B23" s="16" t="s">
        <v>66</v>
      </c>
      <c r="C23" s="23">
        <v>8491185</v>
      </c>
      <c r="D23" s="23" t="s">
        <v>108</v>
      </c>
      <c r="E23" s="23">
        <v>40599</v>
      </c>
      <c r="F23" s="25">
        <v>8531784</v>
      </c>
      <c r="G23" s="39" t="s">
        <v>153</v>
      </c>
      <c r="H23" s="40">
        <v>58</v>
      </c>
      <c r="I23" s="34" t="s">
        <v>90</v>
      </c>
      <c r="J23" s="34" t="s">
        <v>90</v>
      </c>
      <c r="K23" s="34" t="s">
        <v>90</v>
      </c>
      <c r="L23" s="35">
        <f>$Z$22*$AC$21</f>
        <v>0.13333333333333333</v>
      </c>
      <c r="M23" s="35">
        <f t="shared" si="0"/>
        <v>7.7333333333333334</v>
      </c>
      <c r="N23" s="35">
        <f t="shared" si="1"/>
        <v>8</v>
      </c>
      <c r="O23" s="36">
        <f t="shared" si="2"/>
        <v>10</v>
      </c>
      <c r="P23" s="37"/>
      <c r="V23" s="38"/>
      <c r="W23" s="158"/>
      <c r="X23" s="41" t="s">
        <v>91</v>
      </c>
      <c r="Y23" s="42">
        <f t="shared" si="3"/>
        <v>0.66666666666666663</v>
      </c>
      <c r="Z23" s="42">
        <f t="shared" si="3"/>
        <v>0.83333333333333337</v>
      </c>
      <c r="AA23" s="42">
        <f t="shared" si="3"/>
        <v>1</v>
      </c>
    </row>
    <row r="24" spans="1:29" x14ac:dyDescent="0.25">
      <c r="A24" s="4">
        <v>23</v>
      </c>
      <c r="B24" s="16" t="s">
        <v>84</v>
      </c>
      <c r="C24" s="23">
        <v>2325993</v>
      </c>
      <c r="D24" s="23" t="s">
        <v>108</v>
      </c>
      <c r="E24" s="23">
        <v>11323</v>
      </c>
      <c r="F24" s="25">
        <v>2337316</v>
      </c>
      <c r="G24" s="39" t="s">
        <v>154</v>
      </c>
      <c r="H24" s="40">
        <v>24</v>
      </c>
      <c r="I24" s="34" t="s">
        <v>92</v>
      </c>
      <c r="J24" s="34" t="s">
        <v>90</v>
      </c>
      <c r="K24" s="34" t="s">
        <v>92</v>
      </c>
      <c r="L24" s="35">
        <f>$Y$22*$AC$21</f>
        <v>0.1</v>
      </c>
      <c r="M24" s="35">
        <f t="shared" si="0"/>
        <v>2.4000000000000004</v>
      </c>
      <c r="N24" s="35">
        <f t="shared" si="1"/>
        <v>2</v>
      </c>
      <c r="O24" s="36">
        <f t="shared" si="2"/>
        <v>3</v>
      </c>
      <c r="P24" s="37"/>
      <c r="R24" s="34" t="s">
        <v>92</v>
      </c>
      <c r="S24" s="34">
        <v>3</v>
      </c>
      <c r="V24" s="38"/>
    </row>
    <row r="25" spans="1:29" x14ac:dyDescent="0.25">
      <c r="A25" s="4">
        <v>24</v>
      </c>
      <c r="B25" s="16" t="s">
        <v>67</v>
      </c>
      <c r="C25" s="23">
        <v>4254956</v>
      </c>
      <c r="D25" s="23" t="s">
        <v>108</v>
      </c>
      <c r="E25" s="23">
        <v>23998</v>
      </c>
      <c r="F25" s="25">
        <v>4278954</v>
      </c>
      <c r="G25" s="39" t="s">
        <v>155</v>
      </c>
      <c r="H25" s="40">
        <v>22</v>
      </c>
      <c r="I25" s="34" t="s">
        <v>90</v>
      </c>
      <c r="J25" s="34" t="s">
        <v>90</v>
      </c>
      <c r="K25" s="34" t="s">
        <v>90</v>
      </c>
      <c r="L25" s="35">
        <f>$Z$22*$AC$21</f>
        <v>0.13333333333333333</v>
      </c>
      <c r="M25" s="35">
        <f t="shared" si="0"/>
        <v>2.9333333333333331</v>
      </c>
      <c r="N25" s="35">
        <f t="shared" si="1"/>
        <v>3</v>
      </c>
      <c r="O25" s="36">
        <f t="shared" si="2"/>
        <v>3</v>
      </c>
      <c r="P25" s="37"/>
      <c r="R25" s="34" t="s">
        <v>90</v>
      </c>
      <c r="S25" s="34">
        <v>4</v>
      </c>
      <c r="V25" s="38"/>
    </row>
    <row r="26" spans="1:29" x14ac:dyDescent="0.25">
      <c r="A26" s="4">
        <v>25</v>
      </c>
      <c r="B26" s="16" t="s">
        <v>68</v>
      </c>
      <c r="C26" s="23">
        <v>3655667</v>
      </c>
      <c r="D26" s="23">
        <v>106142</v>
      </c>
      <c r="E26" s="23">
        <v>24790</v>
      </c>
      <c r="F26" s="25">
        <v>3786599</v>
      </c>
      <c r="G26" s="39" t="s">
        <v>156</v>
      </c>
      <c r="H26" s="40">
        <v>24</v>
      </c>
      <c r="I26" s="34" t="s">
        <v>90</v>
      </c>
      <c r="J26" s="34" t="s">
        <v>90</v>
      </c>
      <c r="K26" s="34" t="s">
        <v>90</v>
      </c>
      <c r="L26" s="35">
        <f>$Z$22*$AC$21</f>
        <v>0.13333333333333333</v>
      </c>
      <c r="M26" s="35">
        <f t="shared" si="0"/>
        <v>3.2</v>
      </c>
      <c r="N26" s="35">
        <f t="shared" si="1"/>
        <v>3</v>
      </c>
      <c r="O26" s="36">
        <f t="shared" si="2"/>
        <v>4</v>
      </c>
      <c r="P26" s="37"/>
      <c r="R26" s="34" t="s">
        <v>91</v>
      </c>
      <c r="S26" s="34">
        <v>10</v>
      </c>
      <c r="V26" s="38"/>
    </row>
    <row r="27" spans="1:29" x14ac:dyDescent="0.25">
      <c r="A27" s="4">
        <v>26</v>
      </c>
      <c r="B27" s="16" t="s">
        <v>69</v>
      </c>
      <c r="C27" s="23">
        <v>6515402</v>
      </c>
      <c r="D27" s="23" t="s">
        <v>108</v>
      </c>
      <c r="E27" s="23">
        <v>25348</v>
      </c>
      <c r="F27" s="25">
        <v>6540750</v>
      </c>
      <c r="G27" s="39" t="s">
        <v>157</v>
      </c>
      <c r="H27" s="40">
        <v>12</v>
      </c>
      <c r="I27" s="34" t="s">
        <v>90</v>
      </c>
      <c r="J27" s="34" t="s">
        <v>92</v>
      </c>
      <c r="K27" s="34" t="s">
        <v>90</v>
      </c>
      <c r="L27" s="35">
        <f>$Z$21*$AC$21</f>
        <v>0.1</v>
      </c>
      <c r="M27" s="35">
        <f t="shared" si="0"/>
        <v>1.2000000000000002</v>
      </c>
      <c r="N27" s="35">
        <f t="shared" si="1"/>
        <v>1</v>
      </c>
      <c r="O27" s="36">
        <f t="shared" si="2"/>
        <v>1</v>
      </c>
      <c r="P27" s="37"/>
      <c r="V27" s="38"/>
    </row>
    <row r="28" spans="1:29" x14ac:dyDescent="0.25">
      <c r="A28" s="4">
        <v>27</v>
      </c>
      <c r="B28" s="16" t="s">
        <v>70</v>
      </c>
      <c r="C28" s="23">
        <v>4048950</v>
      </c>
      <c r="D28" s="23">
        <v>90954</v>
      </c>
      <c r="E28" s="23">
        <v>21808</v>
      </c>
      <c r="F28" s="25">
        <v>4161712</v>
      </c>
      <c r="G28" s="39" t="s">
        <v>158</v>
      </c>
      <c r="H28" s="40">
        <v>26</v>
      </c>
      <c r="I28" s="34" t="s">
        <v>90</v>
      </c>
      <c r="J28" s="34" t="s">
        <v>90</v>
      </c>
      <c r="K28" s="34" t="s">
        <v>90</v>
      </c>
      <c r="L28" s="35">
        <f>$Z$22*$AC$21</f>
        <v>0.13333333333333333</v>
      </c>
      <c r="M28" s="35">
        <f t="shared" si="0"/>
        <v>3.4666666666666668</v>
      </c>
      <c r="N28" s="35">
        <f t="shared" si="1"/>
        <v>3</v>
      </c>
      <c r="O28" s="36">
        <f t="shared" si="2"/>
        <v>4</v>
      </c>
      <c r="P28" s="37"/>
      <c r="V28" s="38"/>
    </row>
    <row r="29" spans="1:29" x14ac:dyDescent="0.25">
      <c r="A29" s="4">
        <v>28</v>
      </c>
      <c r="B29" s="16" t="s">
        <v>71</v>
      </c>
      <c r="C29" s="23">
        <v>2494543</v>
      </c>
      <c r="D29" s="23">
        <v>127371</v>
      </c>
      <c r="E29" s="23">
        <v>21581</v>
      </c>
      <c r="F29" s="25">
        <v>2643495</v>
      </c>
      <c r="G29" s="39" t="s">
        <v>159</v>
      </c>
      <c r="H29" s="40">
        <v>6</v>
      </c>
      <c r="I29" s="34" t="s">
        <v>92</v>
      </c>
      <c r="J29" s="34" t="s">
        <v>92</v>
      </c>
      <c r="K29" s="34" t="s">
        <v>92</v>
      </c>
      <c r="L29" s="35">
        <f>$Y$21*$AC$21</f>
        <v>6.6666666666666666E-2</v>
      </c>
      <c r="M29" s="35">
        <f t="shared" si="0"/>
        <v>0.4</v>
      </c>
      <c r="N29" s="35">
        <f t="shared" si="1"/>
        <v>0</v>
      </c>
      <c r="O29" s="36">
        <f t="shared" si="2"/>
        <v>0</v>
      </c>
      <c r="P29" s="37"/>
      <c r="V29" s="38"/>
    </row>
    <row r="30" spans="1:29" x14ac:dyDescent="0.25">
      <c r="A30" s="4">
        <v>29</v>
      </c>
      <c r="B30" s="16" t="s">
        <v>72</v>
      </c>
      <c r="C30" s="23">
        <v>11076557</v>
      </c>
      <c r="D30" s="23">
        <v>409406</v>
      </c>
      <c r="E30" s="23">
        <v>72224</v>
      </c>
      <c r="F30" s="25">
        <v>11558187</v>
      </c>
      <c r="G30" s="39" t="s">
        <v>160</v>
      </c>
      <c r="H30" s="40">
        <v>12</v>
      </c>
      <c r="I30" s="34" t="s">
        <v>91</v>
      </c>
      <c r="J30" s="34" t="s">
        <v>92</v>
      </c>
      <c r="K30" s="34" t="s">
        <v>90</v>
      </c>
      <c r="L30" s="35">
        <f>$Z$21*$AC$21</f>
        <v>0.1</v>
      </c>
      <c r="M30" s="35">
        <f t="shared" si="0"/>
        <v>1.2000000000000002</v>
      </c>
      <c r="N30" s="35">
        <f t="shared" si="1"/>
        <v>1</v>
      </c>
      <c r="O30" s="36">
        <f t="shared" si="2"/>
        <v>1</v>
      </c>
      <c r="P30" s="37"/>
      <c r="V30" s="38"/>
    </row>
    <row r="31" spans="1:29" x14ac:dyDescent="0.25">
      <c r="A31" s="4">
        <v>30</v>
      </c>
      <c r="B31" s="16" t="s">
        <v>73</v>
      </c>
      <c r="C31" s="23">
        <v>4310203</v>
      </c>
      <c r="D31" s="23" t="s">
        <v>108</v>
      </c>
      <c r="E31" s="23">
        <v>29046</v>
      </c>
      <c r="F31" s="25">
        <v>4339249</v>
      </c>
      <c r="G31" s="39" t="s">
        <v>161</v>
      </c>
      <c r="H31" s="40">
        <v>29</v>
      </c>
      <c r="I31" s="34" t="s">
        <v>90</v>
      </c>
      <c r="J31" s="34" t="s">
        <v>90</v>
      </c>
      <c r="K31" s="34" t="s">
        <v>90</v>
      </c>
      <c r="L31" s="35">
        <f>$Z$22*$AC$21</f>
        <v>0.13333333333333333</v>
      </c>
      <c r="M31" s="35">
        <f t="shared" si="0"/>
        <v>3.8666666666666667</v>
      </c>
      <c r="N31" s="35">
        <f t="shared" si="1"/>
        <v>4</v>
      </c>
      <c r="O31" s="36">
        <f t="shared" si="2"/>
        <v>5</v>
      </c>
      <c r="P31" s="37"/>
      <c r="V31" s="38"/>
    </row>
    <row r="32" spans="1:29" x14ac:dyDescent="0.25">
      <c r="A32" s="4">
        <v>31</v>
      </c>
      <c r="B32" s="16" t="s">
        <v>85</v>
      </c>
      <c r="C32" s="23">
        <v>2389667</v>
      </c>
      <c r="D32" s="23" t="s">
        <v>108</v>
      </c>
      <c r="E32" s="23">
        <v>13947</v>
      </c>
      <c r="F32" s="25">
        <v>2403614</v>
      </c>
      <c r="G32" s="39" t="s">
        <v>162</v>
      </c>
      <c r="H32" s="40">
        <v>34</v>
      </c>
      <c r="I32" s="34" t="s">
        <v>92</v>
      </c>
      <c r="J32" s="34" t="s">
        <v>90</v>
      </c>
      <c r="K32" s="34" t="s">
        <v>92</v>
      </c>
      <c r="L32" s="35">
        <f>$Y$22*$AC$21</f>
        <v>0.1</v>
      </c>
      <c r="M32" s="35">
        <f t="shared" si="0"/>
        <v>3.4000000000000004</v>
      </c>
      <c r="N32" s="35">
        <f t="shared" si="1"/>
        <v>3</v>
      </c>
      <c r="O32" s="36">
        <f t="shared" si="2"/>
        <v>4</v>
      </c>
      <c r="P32" s="37"/>
      <c r="V32" s="38"/>
    </row>
    <row r="33" spans="1:22" x14ac:dyDescent="0.25">
      <c r="A33" s="4">
        <v>32</v>
      </c>
      <c r="B33" s="16" t="s">
        <v>74</v>
      </c>
      <c r="C33" s="23">
        <v>3434679</v>
      </c>
      <c r="D33" s="23">
        <v>72684</v>
      </c>
      <c r="E33" s="23">
        <v>29939</v>
      </c>
      <c r="F33" s="25">
        <v>3537302</v>
      </c>
      <c r="G33" s="39" t="s">
        <v>163</v>
      </c>
      <c r="H33" s="40">
        <v>18</v>
      </c>
      <c r="I33" s="34" t="s">
        <v>90</v>
      </c>
      <c r="J33" s="34" t="s">
        <v>90</v>
      </c>
      <c r="K33" s="34" t="s">
        <v>90</v>
      </c>
      <c r="L33" s="35">
        <f>$Z$22*$AC$21</f>
        <v>0.13333333333333333</v>
      </c>
      <c r="M33" s="35">
        <f t="shared" si="0"/>
        <v>2.4</v>
      </c>
      <c r="N33" s="35">
        <f t="shared" si="1"/>
        <v>2</v>
      </c>
      <c r="O33" s="36">
        <f t="shared" si="2"/>
        <v>3</v>
      </c>
      <c r="P33" s="37"/>
      <c r="V33" s="38"/>
    </row>
    <row r="34" spans="1:22" x14ac:dyDescent="0.25">
      <c r="A34" s="4">
        <v>33</v>
      </c>
      <c r="B34" s="16" t="s">
        <v>75</v>
      </c>
      <c r="C34" s="23">
        <v>7052889</v>
      </c>
      <c r="D34" s="23" t="s">
        <v>108</v>
      </c>
      <c r="E34" s="23">
        <v>24385</v>
      </c>
      <c r="F34" s="25">
        <v>7077274</v>
      </c>
      <c r="G34" s="39" t="s">
        <v>164</v>
      </c>
      <c r="H34" s="40">
        <v>8</v>
      </c>
      <c r="I34" s="34" t="s">
        <v>90</v>
      </c>
      <c r="J34" s="34" t="s">
        <v>92</v>
      </c>
      <c r="K34" s="34" t="s">
        <v>90</v>
      </c>
      <c r="L34" s="35">
        <f>$Z$21*$AC$21</f>
        <v>0.1</v>
      </c>
      <c r="M34" s="35">
        <f t="shared" si="0"/>
        <v>0.8</v>
      </c>
      <c r="N34" s="35">
        <f t="shared" si="1"/>
        <v>1</v>
      </c>
      <c r="O34" s="36">
        <f t="shared" si="2"/>
        <v>1</v>
      </c>
      <c r="P34" s="37"/>
      <c r="V34" s="38"/>
    </row>
    <row r="35" spans="1:22" x14ac:dyDescent="0.25">
      <c r="A35" s="4">
        <v>34</v>
      </c>
      <c r="B35" s="16" t="s">
        <v>76</v>
      </c>
      <c r="C35" s="23">
        <v>10877106</v>
      </c>
      <c r="D35" s="23" t="s">
        <v>108</v>
      </c>
      <c r="E35" s="23">
        <v>56984</v>
      </c>
      <c r="F35" s="25">
        <v>10934090</v>
      </c>
      <c r="G35" s="39" t="s">
        <v>165</v>
      </c>
      <c r="H35" s="40">
        <v>42</v>
      </c>
      <c r="I35" s="34" t="s">
        <v>91</v>
      </c>
      <c r="J35" s="34" t="s">
        <v>90</v>
      </c>
      <c r="K35" s="34" t="s">
        <v>90</v>
      </c>
      <c r="L35" s="35">
        <f>$Z$22*$AC$21</f>
        <v>0.13333333333333333</v>
      </c>
      <c r="M35" s="35">
        <f t="shared" si="0"/>
        <v>5.6</v>
      </c>
      <c r="N35" s="35">
        <f t="shared" si="1"/>
        <v>6</v>
      </c>
      <c r="O35" s="36">
        <f t="shared" si="2"/>
        <v>7</v>
      </c>
      <c r="P35" s="37"/>
      <c r="V35" s="38"/>
    </row>
    <row r="36" spans="1:22" x14ac:dyDescent="0.25">
      <c r="L36" s="30"/>
      <c r="M36" s="30"/>
      <c r="N36" s="30"/>
      <c r="O36" s="30"/>
      <c r="P36" s="30"/>
    </row>
    <row r="37" spans="1:22" x14ac:dyDescent="0.25">
      <c r="J37" s="45" t="s">
        <v>103</v>
      </c>
      <c r="K37" s="45"/>
      <c r="L37" s="46">
        <f>SUM(L2:L35)</f>
        <v>3.9666666666666677</v>
      </c>
      <c r="M37" s="46">
        <f>SUM(M2:M35)</f>
        <v>137.9666666666667</v>
      </c>
      <c r="N37" s="46">
        <f>SUM(N2:N35)</f>
        <v>136</v>
      </c>
      <c r="O37" s="46">
        <f>SUM(O2:O35)</f>
        <v>166</v>
      </c>
      <c r="P37" s="47"/>
    </row>
    <row r="39" spans="1:22" x14ac:dyDescent="0.25">
      <c r="L39" s="48">
        <f>L37*6</f>
        <v>23.800000000000004</v>
      </c>
      <c r="M39" s="48"/>
      <c r="N39" s="48"/>
    </row>
    <row r="40" spans="1:22" x14ac:dyDescent="0.25">
      <c r="L40" s="10">
        <f>L39/8</f>
        <v>2.9750000000000005</v>
      </c>
    </row>
  </sheetData>
  <autoFilter ref="A1:V35"/>
  <mergeCells count="9">
    <mergeCell ref="Q15:Q17"/>
    <mergeCell ref="W15:W17"/>
    <mergeCell ref="Y19:AA19"/>
    <mergeCell ref="W21:W23"/>
    <mergeCell ref="R3:T3"/>
    <mergeCell ref="R8:T8"/>
    <mergeCell ref="R12:T12"/>
    <mergeCell ref="S13:U13"/>
    <mergeCell ref="Y13:AA13"/>
  </mergeCells>
  <conditionalFormatting sqref="O2:O3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N43"/>
  <sheetViews>
    <sheetView showGridLines="0" topLeftCell="A13" workbookViewId="0">
      <selection activeCell="C5" sqref="C5:H39"/>
    </sheetView>
  </sheetViews>
  <sheetFormatPr defaultRowHeight="15" x14ac:dyDescent="0.25"/>
  <cols>
    <col min="4" max="4" width="25.85546875" bestFit="1" customWidth="1"/>
    <col min="5" max="8" width="15.140625" customWidth="1"/>
  </cols>
  <sheetData>
    <row r="1" spans="3:14" x14ac:dyDescent="0.25">
      <c r="M1" t="s">
        <v>92</v>
      </c>
      <c r="N1">
        <v>3</v>
      </c>
    </row>
    <row r="2" spans="3:14" x14ac:dyDescent="0.25">
      <c r="M2" t="s">
        <v>90</v>
      </c>
      <c r="N2">
        <v>4</v>
      </c>
    </row>
    <row r="3" spans="3:14" x14ac:dyDescent="0.25">
      <c r="M3" t="s">
        <v>91</v>
      </c>
      <c r="N3">
        <v>10</v>
      </c>
    </row>
    <row r="4" spans="3:14" x14ac:dyDescent="0.25">
      <c r="E4" s="161" t="s">
        <v>107</v>
      </c>
      <c r="F4" s="161"/>
      <c r="G4" s="161"/>
      <c r="H4" s="161"/>
    </row>
    <row r="5" spans="3:14" ht="30" x14ac:dyDescent="0.25">
      <c r="C5" s="6" t="s">
        <v>47</v>
      </c>
      <c r="D5" s="6" t="s">
        <v>49</v>
      </c>
      <c r="E5" s="6" t="s">
        <v>104</v>
      </c>
      <c r="F5" s="6" t="s">
        <v>78</v>
      </c>
      <c r="G5" s="6" t="s">
        <v>109</v>
      </c>
      <c r="H5" s="6" t="s">
        <v>111</v>
      </c>
      <c r="J5" s="26" t="s">
        <v>112</v>
      </c>
      <c r="K5" s="26" t="s">
        <v>113</v>
      </c>
    </row>
    <row r="6" spans="3:14" x14ac:dyDescent="0.25">
      <c r="C6" s="4">
        <v>1</v>
      </c>
      <c r="D6" s="16" t="s">
        <v>50</v>
      </c>
      <c r="E6" s="23">
        <v>6687697</v>
      </c>
      <c r="F6" s="23" t="s">
        <v>108</v>
      </c>
      <c r="G6" s="23">
        <v>33168</v>
      </c>
      <c r="H6" s="25">
        <f>SUM(E6:G6)</f>
        <v>6720865</v>
      </c>
      <c r="J6" t="s">
        <v>90</v>
      </c>
      <c r="K6">
        <f>$N$2</f>
        <v>4</v>
      </c>
    </row>
    <row r="7" spans="3:14" x14ac:dyDescent="0.25">
      <c r="C7" s="4">
        <v>2</v>
      </c>
      <c r="D7" s="16" t="s">
        <v>51</v>
      </c>
      <c r="E7" s="23">
        <v>16630286</v>
      </c>
      <c r="F7" s="23" t="s">
        <v>108</v>
      </c>
      <c r="G7" s="23">
        <v>70434</v>
      </c>
      <c r="H7" s="25">
        <f t="shared" ref="H7:H39" si="0">SUM(E7:G7)</f>
        <v>16700720</v>
      </c>
      <c r="J7" t="s">
        <v>91</v>
      </c>
      <c r="K7">
        <f>$N$3</f>
        <v>10</v>
      </c>
    </row>
    <row r="8" spans="3:14" x14ac:dyDescent="0.25">
      <c r="C8" s="4">
        <v>3</v>
      </c>
      <c r="D8" s="16" t="s">
        <v>52</v>
      </c>
      <c r="E8" s="23">
        <v>2780142</v>
      </c>
      <c r="F8" s="23">
        <v>14152</v>
      </c>
      <c r="G8" s="23">
        <v>19922</v>
      </c>
      <c r="H8" s="25">
        <f t="shared" si="0"/>
        <v>2814216</v>
      </c>
      <c r="J8" t="s">
        <v>92</v>
      </c>
      <c r="K8">
        <f t="shared" ref="K8:K15" si="1">$N$1</f>
        <v>3</v>
      </c>
    </row>
    <row r="9" spans="3:14" x14ac:dyDescent="0.25">
      <c r="C9" s="4">
        <v>4</v>
      </c>
      <c r="D9" s="16" t="s">
        <v>53</v>
      </c>
      <c r="E9" s="23">
        <v>2521698</v>
      </c>
      <c r="F9" s="23" t="s">
        <v>108</v>
      </c>
      <c r="G9" s="23">
        <v>16760</v>
      </c>
      <c r="H9" s="25">
        <f t="shared" si="0"/>
        <v>2538458</v>
      </c>
      <c r="J9" t="s">
        <v>92</v>
      </c>
      <c r="K9">
        <f t="shared" si="1"/>
        <v>3</v>
      </c>
    </row>
    <row r="10" spans="3:14" x14ac:dyDescent="0.25">
      <c r="C10" s="4">
        <v>5</v>
      </c>
      <c r="D10" s="16" t="s">
        <v>54</v>
      </c>
      <c r="E10" s="23">
        <v>3081659</v>
      </c>
      <c r="F10" s="23" t="s">
        <v>108</v>
      </c>
      <c r="G10" s="23">
        <v>23203</v>
      </c>
      <c r="H10" s="25">
        <f t="shared" si="0"/>
        <v>3104862</v>
      </c>
      <c r="J10" t="s">
        <v>92</v>
      </c>
      <c r="K10">
        <f t="shared" si="1"/>
        <v>3</v>
      </c>
    </row>
    <row r="11" spans="3:14" x14ac:dyDescent="0.25">
      <c r="C11" s="4">
        <v>6</v>
      </c>
      <c r="D11" s="16" t="s">
        <v>79</v>
      </c>
      <c r="E11" s="23">
        <v>2329738</v>
      </c>
      <c r="F11" s="23">
        <v>64896</v>
      </c>
      <c r="G11" s="23">
        <v>14610</v>
      </c>
      <c r="H11" s="25">
        <f t="shared" si="0"/>
        <v>2409244</v>
      </c>
      <c r="J11" t="s">
        <v>92</v>
      </c>
      <c r="K11">
        <f t="shared" si="1"/>
        <v>3</v>
      </c>
    </row>
    <row r="12" spans="3:14" x14ac:dyDescent="0.25">
      <c r="C12" s="4">
        <v>7</v>
      </c>
      <c r="D12" s="16" t="s">
        <v>80</v>
      </c>
      <c r="E12" s="23">
        <v>2636874</v>
      </c>
      <c r="F12" s="23" t="s">
        <v>108</v>
      </c>
      <c r="G12" s="23">
        <v>19526</v>
      </c>
      <c r="H12" s="25">
        <f t="shared" si="0"/>
        <v>2656400</v>
      </c>
      <c r="J12" t="s">
        <v>92</v>
      </c>
      <c r="K12">
        <f t="shared" si="1"/>
        <v>3</v>
      </c>
    </row>
    <row r="13" spans="3:14" x14ac:dyDescent="0.25">
      <c r="C13" s="4">
        <v>8</v>
      </c>
      <c r="D13" s="16" t="s">
        <v>81</v>
      </c>
      <c r="E13" s="23">
        <v>3541427</v>
      </c>
      <c r="F13" s="23" t="s">
        <v>108</v>
      </c>
      <c r="G13" s="23">
        <v>17130</v>
      </c>
      <c r="H13" s="25">
        <f t="shared" si="0"/>
        <v>3558557</v>
      </c>
      <c r="J13" t="s">
        <v>92</v>
      </c>
      <c r="K13">
        <f t="shared" si="1"/>
        <v>3</v>
      </c>
    </row>
    <row r="14" spans="3:14" x14ac:dyDescent="0.25">
      <c r="C14" s="4">
        <v>9</v>
      </c>
      <c r="D14" s="16" t="s">
        <v>82</v>
      </c>
      <c r="E14" s="23">
        <v>2438360</v>
      </c>
      <c r="F14" s="23">
        <v>99066</v>
      </c>
      <c r="G14" s="23">
        <v>23874</v>
      </c>
      <c r="H14" s="25">
        <f t="shared" si="0"/>
        <v>2561300</v>
      </c>
      <c r="J14" t="s">
        <v>92</v>
      </c>
      <c r="K14">
        <f t="shared" si="1"/>
        <v>3</v>
      </c>
    </row>
    <row r="15" spans="3:14" x14ac:dyDescent="0.25">
      <c r="C15" s="4">
        <v>10</v>
      </c>
      <c r="D15" s="16" t="s">
        <v>55</v>
      </c>
      <c r="E15" s="23">
        <v>3232418</v>
      </c>
      <c r="F15" s="23" t="s">
        <v>108</v>
      </c>
      <c r="G15" s="23">
        <v>33412</v>
      </c>
      <c r="H15" s="25">
        <f t="shared" si="0"/>
        <v>3265830</v>
      </c>
      <c r="J15" t="s">
        <v>92</v>
      </c>
      <c r="K15">
        <f t="shared" si="1"/>
        <v>3</v>
      </c>
    </row>
    <row r="16" spans="3:14" x14ac:dyDescent="0.25">
      <c r="C16" s="4">
        <v>11</v>
      </c>
      <c r="D16" s="16" t="s">
        <v>56</v>
      </c>
      <c r="E16" s="23">
        <v>35238228</v>
      </c>
      <c r="F16" s="23" t="s">
        <v>108</v>
      </c>
      <c r="G16" s="23">
        <v>148781</v>
      </c>
      <c r="H16" s="25">
        <f t="shared" si="0"/>
        <v>35387009</v>
      </c>
      <c r="J16" t="s">
        <v>91</v>
      </c>
      <c r="K16">
        <f>$N$3</f>
        <v>10</v>
      </c>
    </row>
    <row r="17" spans="3:11" x14ac:dyDescent="0.25">
      <c r="C17" s="4">
        <v>12</v>
      </c>
      <c r="D17" s="16" t="s">
        <v>57</v>
      </c>
      <c r="E17" s="23">
        <v>3266128</v>
      </c>
      <c r="F17" s="23" t="s">
        <v>108</v>
      </c>
      <c r="G17" s="23">
        <v>18817</v>
      </c>
      <c r="H17" s="25">
        <f t="shared" si="0"/>
        <v>3284945</v>
      </c>
      <c r="J17" t="s">
        <v>92</v>
      </c>
      <c r="K17">
        <f>$N$1</f>
        <v>3</v>
      </c>
    </row>
    <row r="18" spans="3:11" x14ac:dyDescent="0.25">
      <c r="C18" s="4">
        <v>13</v>
      </c>
      <c r="D18" s="16" t="s">
        <v>58</v>
      </c>
      <c r="E18" s="23">
        <v>4344850</v>
      </c>
      <c r="F18" s="23" t="s">
        <v>108</v>
      </c>
      <c r="G18" s="23">
        <v>21798</v>
      </c>
      <c r="H18" s="25">
        <f t="shared" si="0"/>
        <v>4366648</v>
      </c>
      <c r="J18" t="s">
        <v>90</v>
      </c>
      <c r="K18">
        <f>$N$2</f>
        <v>4</v>
      </c>
    </row>
    <row r="19" spans="3:11" x14ac:dyDescent="0.25">
      <c r="C19" s="4">
        <v>14</v>
      </c>
      <c r="D19" s="16" t="s">
        <v>59</v>
      </c>
      <c r="E19" s="23">
        <v>5573393</v>
      </c>
      <c r="F19" s="23">
        <v>63685</v>
      </c>
      <c r="G19" s="23">
        <v>32537</v>
      </c>
      <c r="H19" s="25">
        <f t="shared" si="0"/>
        <v>5669615</v>
      </c>
      <c r="J19" t="s">
        <v>90</v>
      </c>
      <c r="K19">
        <f>$N$2</f>
        <v>4</v>
      </c>
    </row>
    <row r="20" spans="3:11" x14ac:dyDescent="0.25">
      <c r="C20" s="4">
        <v>15</v>
      </c>
      <c r="D20" s="16" t="s">
        <v>60</v>
      </c>
      <c r="E20" s="23">
        <v>2760478</v>
      </c>
      <c r="F20" s="23" t="s">
        <v>108</v>
      </c>
      <c r="G20" s="23">
        <v>24764</v>
      </c>
      <c r="H20" s="25">
        <f t="shared" si="0"/>
        <v>2785242</v>
      </c>
      <c r="J20" t="s">
        <v>92</v>
      </c>
      <c r="K20">
        <f>$N$1</f>
        <v>3</v>
      </c>
    </row>
    <row r="21" spans="3:11" x14ac:dyDescent="0.25">
      <c r="C21" s="4">
        <v>16</v>
      </c>
      <c r="D21" s="16" t="s">
        <v>61</v>
      </c>
      <c r="E21" s="23">
        <v>19716628</v>
      </c>
      <c r="F21" s="23">
        <v>136282</v>
      </c>
      <c r="G21" s="23">
        <v>76514</v>
      </c>
      <c r="H21" s="25">
        <f t="shared" si="0"/>
        <v>19929424</v>
      </c>
      <c r="J21" t="s">
        <v>90</v>
      </c>
      <c r="K21">
        <f>$N$2</f>
        <v>4</v>
      </c>
    </row>
    <row r="22" spans="3:11" x14ac:dyDescent="0.25">
      <c r="C22" s="4">
        <v>17</v>
      </c>
      <c r="D22" s="16" t="s">
        <v>62</v>
      </c>
      <c r="E22" s="23">
        <v>68131736</v>
      </c>
      <c r="F22" s="23">
        <v>497802</v>
      </c>
      <c r="G22" s="23">
        <v>254363</v>
      </c>
      <c r="H22" s="25">
        <f t="shared" si="0"/>
        <v>68883901</v>
      </c>
      <c r="J22" t="s">
        <v>91</v>
      </c>
      <c r="K22">
        <f>$N$3</f>
        <v>10</v>
      </c>
    </row>
    <row r="23" spans="3:11" x14ac:dyDescent="0.25">
      <c r="C23" s="4">
        <v>18</v>
      </c>
      <c r="D23" s="16" t="s">
        <v>63</v>
      </c>
      <c r="E23" s="23">
        <v>2400904</v>
      </c>
      <c r="F23" s="23">
        <v>54588</v>
      </c>
      <c r="G23" s="23">
        <v>13978</v>
      </c>
      <c r="H23" s="25">
        <f t="shared" si="0"/>
        <v>2469470</v>
      </c>
      <c r="J23" t="s">
        <v>92</v>
      </c>
      <c r="K23">
        <f>$N$1</f>
        <v>3</v>
      </c>
    </row>
    <row r="24" spans="3:11" x14ac:dyDescent="0.25">
      <c r="C24" s="4">
        <v>19</v>
      </c>
      <c r="D24" s="16" t="s">
        <v>64</v>
      </c>
      <c r="E24" s="23">
        <v>2365321</v>
      </c>
      <c r="F24" s="23">
        <v>36392</v>
      </c>
      <c r="G24" s="23">
        <v>11432</v>
      </c>
      <c r="H24" s="25">
        <f t="shared" si="0"/>
        <v>2413145</v>
      </c>
      <c r="J24" t="s">
        <v>92</v>
      </c>
      <c r="K24">
        <f>$N$1</f>
        <v>3</v>
      </c>
    </row>
    <row r="25" spans="3:11" x14ac:dyDescent="0.25">
      <c r="C25" s="4">
        <v>20</v>
      </c>
      <c r="D25" s="16" t="s">
        <v>65</v>
      </c>
      <c r="E25" s="23">
        <v>12075685</v>
      </c>
      <c r="F25" s="23">
        <v>64696</v>
      </c>
      <c r="G25" s="23">
        <v>50504</v>
      </c>
      <c r="H25" s="25">
        <f t="shared" si="0"/>
        <v>12190885</v>
      </c>
      <c r="J25" t="s">
        <v>90</v>
      </c>
      <c r="K25">
        <f>$N$2</f>
        <v>4</v>
      </c>
    </row>
    <row r="26" spans="3:11" x14ac:dyDescent="0.25">
      <c r="C26" s="4">
        <v>21</v>
      </c>
      <c r="D26" s="16" t="s">
        <v>83</v>
      </c>
      <c r="E26" s="23">
        <v>2854117</v>
      </c>
      <c r="F26" s="23" t="s">
        <v>108</v>
      </c>
      <c r="G26" s="23">
        <v>12783</v>
      </c>
      <c r="H26" s="25">
        <f t="shared" si="0"/>
        <v>2866900</v>
      </c>
      <c r="J26" t="s">
        <v>92</v>
      </c>
      <c r="K26">
        <f>$N$1</f>
        <v>3</v>
      </c>
    </row>
    <row r="27" spans="3:11" x14ac:dyDescent="0.25">
      <c r="C27" s="4">
        <v>22</v>
      </c>
      <c r="D27" s="16" t="s">
        <v>66</v>
      </c>
      <c r="E27" s="23">
        <v>8491185</v>
      </c>
      <c r="F27" s="23" t="s">
        <v>108</v>
      </c>
      <c r="G27" s="23">
        <v>40599</v>
      </c>
      <c r="H27" s="25">
        <f t="shared" si="0"/>
        <v>8531784</v>
      </c>
      <c r="J27" t="s">
        <v>90</v>
      </c>
      <c r="K27">
        <f>$N$2</f>
        <v>4</v>
      </c>
    </row>
    <row r="28" spans="3:11" x14ac:dyDescent="0.25">
      <c r="C28" s="4">
        <v>23</v>
      </c>
      <c r="D28" s="16" t="s">
        <v>84</v>
      </c>
      <c r="E28" s="23">
        <v>2325993</v>
      </c>
      <c r="F28" s="23" t="s">
        <v>108</v>
      </c>
      <c r="G28" s="23">
        <v>11323</v>
      </c>
      <c r="H28" s="25">
        <f t="shared" si="0"/>
        <v>2337316</v>
      </c>
      <c r="J28" t="s">
        <v>92</v>
      </c>
      <c r="K28">
        <f>$N$1</f>
        <v>3</v>
      </c>
    </row>
    <row r="29" spans="3:11" x14ac:dyDescent="0.25">
      <c r="C29" s="4">
        <v>24</v>
      </c>
      <c r="D29" s="16" t="s">
        <v>67</v>
      </c>
      <c r="E29" s="23">
        <v>4254956</v>
      </c>
      <c r="F29" s="23" t="s">
        <v>108</v>
      </c>
      <c r="G29" s="23">
        <v>23998</v>
      </c>
      <c r="H29" s="25">
        <f t="shared" si="0"/>
        <v>4278954</v>
      </c>
      <c r="J29" t="s">
        <v>90</v>
      </c>
      <c r="K29">
        <f>$N$2</f>
        <v>4</v>
      </c>
    </row>
    <row r="30" spans="3:11" x14ac:dyDescent="0.25">
      <c r="C30" s="4">
        <v>25</v>
      </c>
      <c r="D30" s="16" t="s">
        <v>68</v>
      </c>
      <c r="E30" s="23">
        <v>3655667</v>
      </c>
      <c r="F30" s="23">
        <v>106142</v>
      </c>
      <c r="G30" s="23">
        <v>24790</v>
      </c>
      <c r="H30" s="25">
        <f t="shared" si="0"/>
        <v>3786599</v>
      </c>
      <c r="J30" t="s">
        <v>92</v>
      </c>
      <c r="K30">
        <f>$N$1</f>
        <v>3</v>
      </c>
    </row>
    <row r="31" spans="3:11" x14ac:dyDescent="0.25">
      <c r="C31" s="4">
        <v>26</v>
      </c>
      <c r="D31" s="16" t="s">
        <v>69</v>
      </c>
      <c r="E31" s="23">
        <v>6515402</v>
      </c>
      <c r="F31" s="23" t="s">
        <v>108</v>
      </c>
      <c r="G31" s="23">
        <v>25348</v>
      </c>
      <c r="H31" s="25">
        <f t="shared" si="0"/>
        <v>6540750</v>
      </c>
      <c r="J31" t="s">
        <v>90</v>
      </c>
      <c r="K31">
        <f>$N$2</f>
        <v>4</v>
      </c>
    </row>
    <row r="32" spans="3:11" x14ac:dyDescent="0.25">
      <c r="C32" s="4">
        <v>27</v>
      </c>
      <c r="D32" s="16" t="s">
        <v>70</v>
      </c>
      <c r="E32" s="23">
        <v>4048950</v>
      </c>
      <c r="F32" s="23">
        <v>90954</v>
      </c>
      <c r="G32" s="23">
        <v>21808</v>
      </c>
      <c r="H32" s="25">
        <f t="shared" si="0"/>
        <v>4161712</v>
      </c>
      <c r="J32" t="s">
        <v>90</v>
      </c>
      <c r="K32">
        <f>$N$2</f>
        <v>4</v>
      </c>
    </row>
    <row r="33" spans="3:11" x14ac:dyDescent="0.25">
      <c r="C33" s="4">
        <v>28</v>
      </c>
      <c r="D33" s="16" t="s">
        <v>71</v>
      </c>
      <c r="E33" s="23">
        <v>2494543</v>
      </c>
      <c r="F33" s="23">
        <v>127371</v>
      </c>
      <c r="G33" s="23">
        <v>21581</v>
      </c>
      <c r="H33" s="25">
        <f t="shared" si="0"/>
        <v>2643495</v>
      </c>
      <c r="J33" t="s">
        <v>92</v>
      </c>
      <c r="K33">
        <f>$N$1</f>
        <v>3</v>
      </c>
    </row>
    <row r="34" spans="3:11" x14ac:dyDescent="0.25">
      <c r="C34" s="4">
        <v>29</v>
      </c>
      <c r="D34" s="16" t="s">
        <v>72</v>
      </c>
      <c r="E34" s="23">
        <v>11076557</v>
      </c>
      <c r="F34" s="23">
        <v>409406</v>
      </c>
      <c r="G34" s="23">
        <v>72224</v>
      </c>
      <c r="H34" s="25">
        <f t="shared" si="0"/>
        <v>11558187</v>
      </c>
      <c r="J34" t="s">
        <v>90</v>
      </c>
      <c r="K34">
        <f>$N$2</f>
        <v>4</v>
      </c>
    </row>
    <row r="35" spans="3:11" x14ac:dyDescent="0.25">
      <c r="C35" s="4">
        <v>30</v>
      </c>
      <c r="D35" s="16" t="s">
        <v>73</v>
      </c>
      <c r="E35" s="23">
        <v>4310203</v>
      </c>
      <c r="F35" s="23" t="s">
        <v>108</v>
      </c>
      <c r="G35" s="23">
        <v>29046</v>
      </c>
      <c r="H35" s="25">
        <f t="shared" si="0"/>
        <v>4339249</v>
      </c>
      <c r="J35" t="s">
        <v>90</v>
      </c>
      <c r="K35">
        <f>$N$2</f>
        <v>4</v>
      </c>
    </row>
    <row r="36" spans="3:11" x14ac:dyDescent="0.25">
      <c r="C36" s="4">
        <v>31</v>
      </c>
      <c r="D36" s="16" t="s">
        <v>85</v>
      </c>
      <c r="E36" s="23">
        <v>2389667</v>
      </c>
      <c r="F36" s="23" t="s">
        <v>108</v>
      </c>
      <c r="G36" s="23">
        <v>13947</v>
      </c>
      <c r="H36" s="25">
        <f t="shared" si="0"/>
        <v>2403614</v>
      </c>
      <c r="J36" t="s">
        <v>92</v>
      </c>
      <c r="K36">
        <f>$N$1</f>
        <v>3</v>
      </c>
    </row>
    <row r="37" spans="3:11" x14ac:dyDescent="0.25">
      <c r="C37" s="4">
        <v>32</v>
      </c>
      <c r="D37" s="16" t="s">
        <v>74</v>
      </c>
      <c r="E37" s="23">
        <v>3434679</v>
      </c>
      <c r="F37" s="23">
        <v>72684</v>
      </c>
      <c r="G37" s="23">
        <v>29939</v>
      </c>
      <c r="H37" s="25">
        <f t="shared" si="0"/>
        <v>3537302</v>
      </c>
      <c r="J37" t="s">
        <v>92</v>
      </c>
      <c r="K37">
        <f>$N$1</f>
        <v>3</v>
      </c>
    </row>
    <row r="38" spans="3:11" x14ac:dyDescent="0.25">
      <c r="C38" s="4">
        <v>33</v>
      </c>
      <c r="D38" s="16" t="s">
        <v>75</v>
      </c>
      <c r="E38" s="23">
        <v>7052889</v>
      </c>
      <c r="F38" s="23" t="s">
        <v>108</v>
      </c>
      <c r="G38" s="23">
        <v>24385</v>
      </c>
      <c r="H38" s="25">
        <f t="shared" si="0"/>
        <v>7077274</v>
      </c>
      <c r="J38" t="s">
        <v>90</v>
      </c>
      <c r="K38">
        <f>$N$2</f>
        <v>4</v>
      </c>
    </row>
    <row r="39" spans="3:11" x14ac:dyDescent="0.25">
      <c r="C39" s="4">
        <v>34</v>
      </c>
      <c r="D39" s="16" t="s">
        <v>76</v>
      </c>
      <c r="E39" s="23">
        <v>10877106</v>
      </c>
      <c r="F39" s="23" t="s">
        <v>108</v>
      </c>
      <c r="G39" s="23">
        <v>56984</v>
      </c>
      <c r="H39" s="25">
        <f t="shared" si="0"/>
        <v>10934090</v>
      </c>
      <c r="J39" t="s">
        <v>90</v>
      </c>
      <c r="K39">
        <f>$N$2</f>
        <v>4</v>
      </c>
    </row>
    <row r="40" spans="3:11" x14ac:dyDescent="0.25">
      <c r="E40" s="21"/>
      <c r="F40" s="21"/>
      <c r="G40" s="21"/>
      <c r="H40" s="21"/>
    </row>
    <row r="41" spans="3:11" x14ac:dyDescent="0.25">
      <c r="C41" s="9"/>
      <c r="D41" s="20" t="s">
        <v>103</v>
      </c>
      <c r="E41" s="19">
        <f>SUM(E6:E39)</f>
        <v>275535564</v>
      </c>
      <c r="F41" s="19">
        <f>SUM(F6:F39)</f>
        <v>1838116</v>
      </c>
      <c r="G41" s="19">
        <f>SUM(G6:G39)</f>
        <v>1334282</v>
      </c>
      <c r="H41" s="19">
        <f>SUM(H6:H39)</f>
        <v>278707962</v>
      </c>
      <c r="J41" t="s">
        <v>110</v>
      </c>
      <c r="K41">
        <f>SUM(K6:K39)</f>
        <v>136</v>
      </c>
    </row>
    <row r="43" spans="3:11" x14ac:dyDescent="0.25">
      <c r="E43" s="17">
        <f>SUM(E41:F41)</f>
        <v>277373680</v>
      </c>
    </row>
  </sheetData>
  <autoFilter ref="C5:K39"/>
  <mergeCells count="1">
    <mergeCell ref="E4:H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12"/>
  <sheetViews>
    <sheetView workbookViewId="0">
      <selection activeCell="D11" sqref="D11"/>
    </sheetView>
  </sheetViews>
  <sheetFormatPr defaultRowHeight="15" x14ac:dyDescent="0.25"/>
  <sheetData>
    <row r="3" spans="2:6" x14ac:dyDescent="0.25">
      <c r="D3" t="s">
        <v>100</v>
      </c>
      <c r="E3" t="s">
        <v>101</v>
      </c>
    </row>
    <row r="4" spans="2:6" ht="39" thickBot="1" x14ac:dyDescent="0.3">
      <c r="B4" s="11">
        <v>28</v>
      </c>
      <c r="C4" s="12" t="s">
        <v>71</v>
      </c>
      <c r="D4" s="13">
        <v>0.83</v>
      </c>
      <c r="E4" s="13">
        <v>0.17</v>
      </c>
    </row>
    <row r="6" spans="2:6" x14ac:dyDescent="0.25">
      <c r="D6" s="14">
        <v>0.2</v>
      </c>
      <c r="E6" s="14">
        <v>0.18</v>
      </c>
    </row>
    <row r="7" spans="2:6" x14ac:dyDescent="0.25">
      <c r="D7" s="14">
        <v>0.25</v>
      </c>
      <c r="E7" s="14">
        <v>0.2</v>
      </c>
    </row>
    <row r="11" spans="2:6" x14ac:dyDescent="0.25">
      <c r="D11">
        <f>ROUND((D4*((D6/D7)^4)),2)</f>
        <v>0.34</v>
      </c>
      <c r="E11">
        <f>ROUND((E4*((E6/E7)^4)),2)</f>
        <v>0.11</v>
      </c>
      <c r="F11">
        <f>+SUM(D11:E11)</f>
        <v>0.45</v>
      </c>
    </row>
    <row r="12" spans="2:6" x14ac:dyDescent="0.25">
      <c r="D12">
        <f>ROUND((D4*((D7/D7)^4)),2)</f>
        <v>0.83</v>
      </c>
      <c r="E12">
        <f>ROUND((E4*((E7/E7)^4)),2)</f>
        <v>0.17</v>
      </c>
      <c r="F12">
        <f>+SUM(D12:E12)</f>
        <v>1</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defaultRowHeight="15" x14ac:dyDescent="0.25"/>
  <cols>
    <col min="1" max="1" width="1.7109375" style="100" customWidth="1"/>
    <col min="2" max="16384" width="9.140625" style="100"/>
  </cols>
  <sheetData>
    <row r="1" ht="5.0999999999999996" customHeight="1" x14ac:dyDescent="0.25"/>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0"/>
  <sheetViews>
    <sheetView showGridLines="0" workbookViewId="0">
      <selection activeCell="I20" sqref="I20"/>
    </sheetView>
  </sheetViews>
  <sheetFormatPr defaultRowHeight="12.75" x14ac:dyDescent="0.2"/>
  <cols>
    <col min="1" max="1" width="1.7109375" style="80" customWidth="1"/>
    <col min="2" max="2" width="51.28515625" style="80" bestFit="1" customWidth="1"/>
    <col min="3" max="8" width="9.140625" style="80"/>
    <col min="9" max="9" width="48.140625" style="80" bestFit="1" customWidth="1"/>
    <col min="10" max="16384" width="9.140625" style="80"/>
  </cols>
  <sheetData>
    <row r="1" spans="2:2" s="3" customFormat="1" ht="15" x14ac:dyDescent="0.25">
      <c r="B1" s="144" t="s">
        <v>219</v>
      </c>
    </row>
    <row r="2" spans="2:2" ht="5.0999999999999996" customHeight="1" x14ac:dyDescent="0.2"/>
    <row r="3" spans="2:2" x14ac:dyDescent="0.2">
      <c r="B3" s="104" t="s">
        <v>257</v>
      </c>
    </row>
    <row r="4" spans="2:2" x14ac:dyDescent="0.2">
      <c r="B4" s="82" t="s">
        <v>222</v>
      </c>
    </row>
    <row r="5" spans="2:2" x14ac:dyDescent="0.2">
      <c r="B5" s="83" t="s">
        <v>220</v>
      </c>
    </row>
    <row r="6" spans="2:2" x14ac:dyDescent="0.2">
      <c r="B6" s="103" t="s">
        <v>258</v>
      </c>
    </row>
    <row r="30" spans="9:9" x14ac:dyDescent="0.2">
      <c r="I30" s="149"/>
    </row>
    <row r="31" spans="9:9" x14ac:dyDescent="0.2">
      <c r="I31" s="149"/>
    </row>
    <row r="32" spans="9:9" x14ac:dyDescent="0.2">
      <c r="I32" s="149"/>
    </row>
    <row r="33" spans="9:9" x14ac:dyDescent="0.2">
      <c r="I33" s="149"/>
    </row>
    <row r="40" spans="9:9" ht="12.75" customHeight="1" x14ac:dyDescent="0.2"/>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8"/>
  <sheetViews>
    <sheetView showGridLines="0" zoomScaleNormal="100" workbookViewId="0">
      <selection activeCell="F16" sqref="F16"/>
    </sheetView>
  </sheetViews>
  <sheetFormatPr defaultColWidth="9.140625" defaultRowHeight="12.75" x14ac:dyDescent="0.25"/>
  <cols>
    <col min="1" max="1" width="1.7109375" style="78" customWidth="1"/>
    <col min="2" max="2" width="18.7109375" style="78" customWidth="1"/>
    <col min="3" max="5" width="18.7109375" style="79" customWidth="1"/>
    <col min="6" max="6" width="18.42578125" style="79" customWidth="1"/>
    <col min="7" max="8" width="18.42578125" style="78" customWidth="1"/>
    <col min="9" max="9" width="18.5703125" style="78" customWidth="1"/>
    <col min="10" max="12" width="18.42578125" style="78" customWidth="1"/>
    <col min="13" max="16384" width="9.140625" style="78"/>
  </cols>
  <sheetData>
    <row r="1" spans="2:9" s="124" customFormat="1" ht="15.75" thickBot="1" x14ac:dyDescent="0.3">
      <c r="B1" s="128" t="s">
        <v>259</v>
      </c>
      <c r="C1" s="126"/>
      <c r="D1" s="147">
        <f>SUM(G7:H7)</f>
        <v>0</v>
      </c>
      <c r="E1" s="125"/>
      <c r="F1" s="125"/>
    </row>
    <row r="2" spans="2:9" ht="5.0999999999999996" customHeight="1" x14ac:dyDescent="0.25"/>
    <row r="3" spans="2:9" ht="15" customHeight="1" x14ac:dyDescent="0.25"/>
    <row r="5" spans="2:9" ht="5.0999999999999996" customHeight="1" x14ac:dyDescent="0.25">
      <c r="G5" s="79"/>
      <c r="H5" s="79"/>
      <c r="I5" s="79"/>
    </row>
    <row r="6" spans="2:9" ht="24.95" customHeight="1" x14ac:dyDescent="0.25">
      <c r="B6" s="95" t="s">
        <v>1</v>
      </c>
      <c r="C6" s="96" t="s">
        <v>225</v>
      </c>
      <c r="D6" s="96" t="s">
        <v>226</v>
      </c>
      <c r="E6" s="96" t="s">
        <v>227</v>
      </c>
      <c r="F6" s="96" t="s">
        <v>228</v>
      </c>
      <c r="G6" s="97" t="s">
        <v>104</v>
      </c>
      <c r="H6" s="97" t="s">
        <v>78</v>
      </c>
    </row>
    <row r="7" spans="2:9" ht="24.95" customHeight="1" x14ac:dyDescent="0.25">
      <c r="B7" s="84"/>
      <c r="C7" s="85"/>
      <c r="D7" s="86"/>
      <c r="E7" s="86"/>
      <c r="F7" s="86"/>
      <c r="G7" s="106">
        <f>E15*$C$7*(1-$C$12)</f>
        <v>0</v>
      </c>
      <c r="H7" s="107">
        <f>D7*E16*(1-$D$12)+E7*E17*(1-$D$12)+F7*E18*(1-$D$12)</f>
        <v>0</v>
      </c>
    </row>
    <row r="9" spans="2:9" x14ac:dyDescent="0.25">
      <c r="D9" s="146"/>
      <c r="G9" s="79"/>
    </row>
    <row r="10" spans="2:9" x14ac:dyDescent="0.25">
      <c r="G10" s="79"/>
    </row>
    <row r="11" spans="2:9" ht="24.95" customHeight="1" x14ac:dyDescent="0.25">
      <c r="B11" s="162" t="s">
        <v>223</v>
      </c>
      <c r="C11" s="98" t="s">
        <v>104</v>
      </c>
      <c r="D11" s="98" t="s">
        <v>78</v>
      </c>
      <c r="E11" s="78"/>
    </row>
    <row r="12" spans="2:9" ht="24.95" customHeight="1" x14ac:dyDescent="0.25">
      <c r="B12" s="163"/>
      <c r="C12" s="105"/>
      <c r="D12" s="105"/>
      <c r="E12" s="78"/>
    </row>
    <row r="13" spans="2:9" x14ac:dyDescent="0.25">
      <c r="B13" s="79"/>
    </row>
    <row r="14" spans="2:9" ht="24.95" customHeight="1" x14ac:dyDescent="0.25">
      <c r="B14" s="168" t="s">
        <v>261</v>
      </c>
      <c r="C14" s="169"/>
      <c r="D14" s="169"/>
      <c r="E14" s="170"/>
      <c r="F14" s="78"/>
    </row>
    <row r="15" spans="2:9" ht="24.95" customHeight="1" x14ac:dyDescent="0.25">
      <c r="B15" s="172" t="s">
        <v>104</v>
      </c>
      <c r="C15" s="173"/>
      <c r="D15" s="174"/>
      <c r="E15" s="171">
        <v>24.01</v>
      </c>
      <c r="F15" s="78"/>
    </row>
    <row r="16" spans="2:9" ht="24.95" customHeight="1" x14ac:dyDescent="0.25">
      <c r="B16" s="214" t="s">
        <v>78</v>
      </c>
      <c r="C16" s="217" t="s">
        <v>251</v>
      </c>
      <c r="D16" s="218"/>
      <c r="E16" s="171">
        <v>6.48</v>
      </c>
      <c r="F16" s="78"/>
    </row>
    <row r="17" spans="2:6" ht="24.95" customHeight="1" x14ac:dyDescent="0.25">
      <c r="B17" s="215"/>
      <c r="C17" s="217" t="s">
        <v>252</v>
      </c>
      <c r="D17" s="218"/>
      <c r="E17" s="171">
        <v>12.48</v>
      </c>
      <c r="F17" s="78"/>
    </row>
    <row r="18" spans="2:6" ht="24.95" customHeight="1" x14ac:dyDescent="0.25">
      <c r="B18" s="216"/>
      <c r="C18" s="217" t="s">
        <v>253</v>
      </c>
      <c r="D18" s="218"/>
      <c r="E18" s="171">
        <v>16.64</v>
      </c>
      <c r="F18" s="78"/>
    </row>
  </sheetData>
  <sheetProtection insertRows="0" deleteRows="0" autoFilter="0"/>
  <mergeCells count="7">
    <mergeCell ref="C16:D16"/>
    <mergeCell ref="B15:D15"/>
    <mergeCell ref="B16:B18"/>
    <mergeCell ref="B14:E14"/>
    <mergeCell ref="C17:D17"/>
    <mergeCell ref="C18:D18"/>
    <mergeCell ref="B11:B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1"/>
  <sheetViews>
    <sheetView showGridLines="0" workbookViewId="0">
      <pane ySplit="4" topLeftCell="A5" activePane="bottomLeft" state="frozen"/>
      <selection pane="bottomLeft" activeCell="E1" sqref="E1"/>
    </sheetView>
  </sheetViews>
  <sheetFormatPr defaultRowHeight="12.75" x14ac:dyDescent="0.25"/>
  <cols>
    <col min="1" max="1" width="1.7109375" style="89" customWidth="1"/>
    <col min="2" max="2" width="20.7109375" style="90" customWidth="1"/>
    <col min="3" max="3" width="20.7109375" style="89" customWidth="1"/>
    <col min="4" max="4" width="20.7109375" style="137" customWidth="1"/>
    <col min="5" max="5" width="20.7109375" style="89" customWidth="1"/>
    <col min="6" max="6" width="23.140625" style="89" bestFit="1" customWidth="1"/>
    <col min="7" max="7" width="20.7109375" style="89" customWidth="1"/>
    <col min="8" max="8" width="28.7109375" style="89" customWidth="1"/>
    <col min="9" max="10" width="20.7109375" style="89" customWidth="1"/>
    <col min="11" max="11" width="1.7109375" style="89" customWidth="1"/>
    <col min="12" max="16384" width="9.140625" style="89"/>
  </cols>
  <sheetData>
    <row r="1" spans="2:12" s="127" customFormat="1" ht="15" customHeight="1" thickBot="1" x14ac:dyDescent="0.3">
      <c r="B1" s="128" t="s">
        <v>224</v>
      </c>
      <c r="C1" s="129"/>
      <c r="D1" s="130">
        <f>SUM(J5:J25)</f>
        <v>0</v>
      </c>
      <c r="I1" s="131"/>
      <c r="J1" s="131"/>
    </row>
    <row r="2" spans="2:12" s="115" customFormat="1" ht="5.0999999999999996" customHeight="1" x14ac:dyDescent="0.25">
      <c r="B2" s="119"/>
      <c r="H2" s="120"/>
      <c r="I2" s="87"/>
      <c r="J2" s="87"/>
    </row>
    <row r="3" spans="2:12" ht="53.25" x14ac:dyDescent="0.25">
      <c r="C3" s="135" t="s">
        <v>202</v>
      </c>
      <c r="D3" s="135" t="s">
        <v>246</v>
      </c>
      <c r="E3" s="135" t="s">
        <v>221</v>
      </c>
      <c r="F3" s="135" t="s">
        <v>255</v>
      </c>
      <c r="G3" s="135" t="s">
        <v>256</v>
      </c>
      <c r="H3" s="135" t="s">
        <v>247</v>
      </c>
      <c r="I3" s="135" t="s">
        <v>203</v>
      </c>
      <c r="J3" s="135" t="s">
        <v>204</v>
      </c>
    </row>
    <row r="4" spans="2:12" s="87" customFormat="1" ht="5.0999999999999996" customHeight="1" thickBot="1" x14ac:dyDescent="0.3">
      <c r="B4" s="91"/>
    </row>
    <row r="5" spans="2:12" ht="26.25" thickBot="1" x14ac:dyDescent="0.3">
      <c r="B5" s="136" t="s">
        <v>245</v>
      </c>
      <c r="C5" s="122"/>
      <c r="D5" s="122"/>
      <c r="E5" s="148">
        <v>1</v>
      </c>
      <c r="F5" s="108">
        <v>2128</v>
      </c>
      <c r="G5" s="108"/>
      <c r="H5" s="111">
        <f>IF(E5="",0,F5-G5)</f>
        <v>2128</v>
      </c>
      <c r="I5" s="108"/>
      <c r="J5" s="116">
        <f>H5*I5</f>
        <v>0</v>
      </c>
    </row>
    <row r="6" spans="2:12" s="115" customFormat="1" ht="5.0999999999999996" customHeight="1" thickBot="1" x14ac:dyDescent="0.3">
      <c r="B6" s="119"/>
      <c r="H6" s="120"/>
      <c r="I6" s="121"/>
    </row>
    <row r="7" spans="2:12" ht="13.5" thickBot="1" x14ac:dyDescent="0.3">
      <c r="B7" s="165" t="s">
        <v>249</v>
      </c>
      <c r="C7" s="113">
        <v>1</v>
      </c>
      <c r="D7" s="109"/>
      <c r="E7" s="109"/>
      <c r="F7" s="109">
        <v>2128</v>
      </c>
      <c r="G7" s="109"/>
      <c r="H7" s="112">
        <f>IF(E7="",0,E7*(F7-G7))</f>
        <v>0</v>
      </c>
      <c r="I7" s="109"/>
      <c r="J7" s="117">
        <f>H7*I7</f>
        <v>0</v>
      </c>
      <c r="L7" s="164"/>
    </row>
    <row r="8" spans="2:12" s="137" customFormat="1" x14ac:dyDescent="0.25">
      <c r="B8" s="166"/>
      <c r="C8" s="113" t="s">
        <v>235</v>
      </c>
      <c r="D8" s="109"/>
      <c r="E8" s="109"/>
      <c r="F8" s="109">
        <v>2128</v>
      </c>
      <c r="G8" s="109"/>
      <c r="H8" s="112">
        <f>IF(E8="",0,E8*(F8-G8))</f>
        <v>0</v>
      </c>
      <c r="I8" s="109"/>
      <c r="J8" s="117">
        <f>H8*I8</f>
        <v>0</v>
      </c>
      <c r="L8" s="164"/>
    </row>
    <row r="9" spans="2:12" x14ac:dyDescent="0.25">
      <c r="B9" s="166"/>
      <c r="C9" s="99">
        <v>2</v>
      </c>
      <c r="D9" s="109"/>
      <c r="E9" s="109"/>
      <c r="F9" s="109">
        <v>2128</v>
      </c>
      <c r="G9" s="109"/>
      <c r="H9" s="112">
        <f>IF(E9="",0,E9*(F9-G9))</f>
        <v>0</v>
      </c>
      <c r="I9" s="109"/>
      <c r="J9" s="117">
        <f t="shared" ref="J9:J15" si="0">H9*I9</f>
        <v>0</v>
      </c>
      <c r="L9" s="164"/>
    </row>
    <row r="10" spans="2:12" x14ac:dyDescent="0.25">
      <c r="B10" s="166"/>
      <c r="C10" s="99">
        <v>3</v>
      </c>
      <c r="D10" s="109"/>
      <c r="E10" s="109"/>
      <c r="F10" s="109">
        <v>2128</v>
      </c>
      <c r="G10" s="109"/>
      <c r="H10" s="112">
        <f>IF(E10="",0,E10*(F10-G10))</f>
        <v>0</v>
      </c>
      <c r="I10" s="109"/>
      <c r="J10" s="117">
        <f t="shared" si="0"/>
        <v>0</v>
      </c>
      <c r="L10" s="164"/>
    </row>
    <row r="11" spans="2:12" x14ac:dyDescent="0.25">
      <c r="B11" s="166"/>
      <c r="C11" s="99" t="s">
        <v>209</v>
      </c>
      <c r="D11" s="109"/>
      <c r="E11" s="109"/>
      <c r="F11" s="109">
        <v>2128</v>
      </c>
      <c r="G11" s="109"/>
      <c r="H11" s="112">
        <f>IF(E11="",0,E11*(F11-G11))</f>
        <v>0</v>
      </c>
      <c r="I11" s="109"/>
      <c r="J11" s="117">
        <f t="shared" si="0"/>
        <v>0</v>
      </c>
      <c r="L11" s="164"/>
    </row>
    <row r="12" spans="2:12" x14ac:dyDescent="0.25">
      <c r="B12" s="166"/>
      <c r="C12" s="99">
        <v>4</v>
      </c>
      <c r="D12" s="109"/>
      <c r="E12" s="109"/>
      <c r="F12" s="109">
        <v>2128</v>
      </c>
      <c r="G12" s="109"/>
      <c r="H12" s="112">
        <f>IF(E12="",0,E12*(F12-G12))</f>
        <v>0</v>
      </c>
      <c r="I12" s="109"/>
      <c r="J12" s="117">
        <f t="shared" si="0"/>
        <v>0</v>
      </c>
      <c r="L12" s="164"/>
    </row>
    <row r="13" spans="2:12" x14ac:dyDescent="0.25">
      <c r="B13" s="166"/>
      <c r="C13" s="99" t="s">
        <v>197</v>
      </c>
      <c r="D13" s="109"/>
      <c r="E13" s="109"/>
      <c r="F13" s="109">
        <v>2128</v>
      </c>
      <c r="G13" s="109"/>
      <c r="H13" s="112">
        <f>IF(E13="",0,E13*(F13-G13))</f>
        <v>0</v>
      </c>
      <c r="I13" s="109"/>
      <c r="J13" s="117">
        <f t="shared" si="0"/>
        <v>0</v>
      </c>
      <c r="L13" s="164"/>
    </row>
    <row r="14" spans="2:12" x14ac:dyDescent="0.25">
      <c r="B14" s="166"/>
      <c r="C14" s="99">
        <v>5</v>
      </c>
      <c r="D14" s="109"/>
      <c r="E14" s="109"/>
      <c r="F14" s="109">
        <v>2128</v>
      </c>
      <c r="G14" s="109"/>
      <c r="H14" s="112">
        <f>IF(E14="",0,E14*(F14-G14))</f>
        <v>0</v>
      </c>
      <c r="I14" s="109"/>
      <c r="J14" s="117">
        <f t="shared" si="0"/>
        <v>0</v>
      </c>
      <c r="L14" s="164"/>
    </row>
    <row r="15" spans="2:12" ht="15.75" thickBot="1" x14ac:dyDescent="0.3">
      <c r="B15" s="138" t="str">
        <f>+IF((SUM(H7:H15)&gt;=Ricavi!C7),"OK","KO")</f>
        <v>OK</v>
      </c>
      <c r="C15" s="114">
        <v>6</v>
      </c>
      <c r="D15" s="110"/>
      <c r="E15" s="110"/>
      <c r="F15" s="110">
        <v>2128</v>
      </c>
      <c r="G15" s="110"/>
      <c r="H15" s="112">
        <f>IF(E15="",0,E15*(F15-G15))</f>
        <v>0</v>
      </c>
      <c r="I15" s="110"/>
      <c r="J15" s="118">
        <f t="shared" si="0"/>
        <v>0</v>
      </c>
      <c r="L15" s="164"/>
    </row>
    <row r="16" spans="2:12" s="115" customFormat="1" ht="5.0999999999999996" customHeight="1" thickBot="1" x14ac:dyDescent="0.3">
      <c r="B16" s="119"/>
      <c r="H16" s="120"/>
      <c r="I16" s="121"/>
    </row>
    <row r="17" spans="2:10" ht="13.5" customHeight="1" thickBot="1" x14ac:dyDescent="0.3">
      <c r="B17" s="165" t="s">
        <v>248</v>
      </c>
      <c r="C17" s="113">
        <v>1</v>
      </c>
      <c r="D17" s="109"/>
      <c r="E17" s="109"/>
      <c r="F17" s="93"/>
      <c r="G17" s="93"/>
      <c r="H17" s="109"/>
      <c r="I17" s="92"/>
      <c r="J17" s="117">
        <f>H17*I17</f>
        <v>0</v>
      </c>
    </row>
    <row r="18" spans="2:10" s="137" customFormat="1" x14ac:dyDescent="0.25">
      <c r="B18" s="166"/>
      <c r="C18" s="113" t="s">
        <v>235</v>
      </c>
      <c r="D18" s="109"/>
      <c r="E18" s="109"/>
      <c r="F18" s="93"/>
      <c r="G18" s="93"/>
      <c r="H18" s="109"/>
      <c r="I18" s="92"/>
      <c r="J18" s="117">
        <f>H18*I18</f>
        <v>0</v>
      </c>
    </row>
    <row r="19" spans="2:10" x14ac:dyDescent="0.25">
      <c r="B19" s="166"/>
      <c r="C19" s="99">
        <v>2</v>
      </c>
      <c r="D19" s="109"/>
      <c r="E19" s="109"/>
      <c r="F19" s="93"/>
      <c r="G19" s="93"/>
      <c r="H19" s="109"/>
      <c r="I19" s="92"/>
      <c r="J19" s="117">
        <f t="shared" ref="J19:J23" si="1">H19*I19</f>
        <v>0</v>
      </c>
    </row>
    <row r="20" spans="2:10" x14ac:dyDescent="0.25">
      <c r="B20" s="166"/>
      <c r="C20" s="99">
        <v>3</v>
      </c>
      <c r="D20" s="109"/>
      <c r="E20" s="109"/>
      <c r="F20" s="93"/>
      <c r="G20" s="93"/>
      <c r="H20" s="109"/>
      <c r="I20" s="92"/>
      <c r="J20" s="117">
        <f t="shared" si="1"/>
        <v>0</v>
      </c>
    </row>
    <row r="21" spans="2:10" x14ac:dyDescent="0.25">
      <c r="B21" s="166"/>
      <c r="C21" s="99" t="s">
        <v>209</v>
      </c>
      <c r="D21" s="109"/>
      <c r="E21" s="109"/>
      <c r="F21" s="93"/>
      <c r="G21" s="93"/>
      <c r="H21" s="109"/>
      <c r="I21" s="92"/>
      <c r="J21" s="117">
        <f t="shared" si="1"/>
        <v>0</v>
      </c>
    </row>
    <row r="22" spans="2:10" x14ac:dyDescent="0.25">
      <c r="B22" s="166"/>
      <c r="C22" s="99">
        <v>4</v>
      </c>
      <c r="D22" s="109"/>
      <c r="E22" s="109"/>
      <c r="F22" s="93"/>
      <c r="G22" s="93"/>
      <c r="H22" s="109"/>
      <c r="I22" s="92"/>
      <c r="J22" s="117">
        <f t="shared" ref="J22" si="2">H22*I22</f>
        <v>0</v>
      </c>
    </row>
    <row r="23" spans="2:10" x14ac:dyDescent="0.25">
      <c r="B23" s="166"/>
      <c r="C23" s="99" t="s">
        <v>197</v>
      </c>
      <c r="D23" s="109"/>
      <c r="E23" s="109"/>
      <c r="F23" s="93"/>
      <c r="G23" s="93"/>
      <c r="H23" s="109"/>
      <c r="I23" s="92"/>
      <c r="J23" s="117">
        <f t="shared" si="1"/>
        <v>0</v>
      </c>
    </row>
    <row r="24" spans="2:10" x14ac:dyDescent="0.25">
      <c r="B24" s="167"/>
      <c r="C24" s="99">
        <v>5</v>
      </c>
      <c r="D24" s="109"/>
      <c r="E24" s="109"/>
      <c r="F24" s="93"/>
      <c r="G24" s="93"/>
      <c r="H24" s="109"/>
      <c r="I24" s="92"/>
      <c r="J24" s="117">
        <f t="shared" ref="J24" si="3">H24*I24</f>
        <v>0</v>
      </c>
    </row>
    <row r="25" spans="2:10" ht="15.75" thickBot="1" x14ac:dyDescent="0.3">
      <c r="B25" s="138" t="str">
        <f>+IF((SUM(H17:H25)&gt;=((Ricavi!D7/4)+(Ricavi!E7/4)*2+(Ricavi!F7/3)*2)),"OK","KO")</f>
        <v>OK</v>
      </c>
      <c r="C25" s="114">
        <v>6</v>
      </c>
      <c r="D25" s="110"/>
      <c r="E25" s="110"/>
      <c r="F25" s="102"/>
      <c r="G25" s="102"/>
      <c r="H25" s="110"/>
      <c r="I25" s="101"/>
      <c r="J25" s="118">
        <f t="shared" ref="J25" si="4">H25*I25</f>
        <v>0</v>
      </c>
    </row>
    <row r="31" spans="2:10" x14ac:dyDescent="0.25">
      <c r="F31" s="94"/>
    </row>
  </sheetData>
  <mergeCells count="3">
    <mergeCell ref="L7:L15"/>
    <mergeCell ref="B7:B14"/>
    <mergeCell ref="B17:B2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Fogli di lavoro</vt:lpstr>
      </vt:variant>
      <vt:variant>
        <vt:i4>14</vt:i4>
      </vt:variant>
    </vt:vector>
  </HeadingPairs>
  <TitlesOfParts>
    <vt:vector size="14" baseType="lpstr">
      <vt:lpstr>Simulazione_Limiti con servizi</vt:lpstr>
      <vt:lpstr>Stima offerte 3</vt:lpstr>
      <vt:lpstr>Stima_offerte</vt:lpstr>
      <vt:lpstr>Slide 10 numero offerte</vt:lpstr>
      <vt:lpstr>prova PE</vt:lpstr>
      <vt:lpstr>Copertina</vt:lpstr>
      <vt:lpstr>Premessa</vt:lpstr>
      <vt:lpstr>Ricavi</vt:lpstr>
      <vt:lpstr>Costo 1_Manodopera</vt:lpstr>
      <vt:lpstr>Costo 2_Formazione</vt:lpstr>
      <vt:lpstr>Costo 3_Mezzi</vt:lpstr>
      <vt:lpstr>Costi 4_Trasversali</vt:lpstr>
      <vt:lpstr>Sintesi</vt:lpstr>
      <vt:lpstr>Slide 18 Pesi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2018-05-17T10:25:03Z</cp:lastPrinted>
  <dcterms:created xsi:type="dcterms:W3CDTF">2017-08-31T15:41:16Z</dcterms:created>
  <dcterms:modified xsi:type="dcterms:W3CDTF">2019-12-18T09:57:34Z</dcterms:modified>
</cp:coreProperties>
</file>