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3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4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drawings/drawing5.xml" ContentType="application/vnd.openxmlformats-officedocument.drawing+xml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workbookProtection workbookPassword="DFDD" lockStructure="1"/>
  <bookViews>
    <workbookView xWindow="0" yWindow="0" windowWidth="2160" windowHeight="1236" tabRatio="822"/>
  </bookViews>
  <sheets>
    <sheet name="PTP" sheetId="14" r:id="rId1"/>
    <sheet name="TRrif" sheetId="18" r:id="rId2"/>
    <sheet name="PESI TR (2)" sheetId="25" r:id="rId3"/>
    <sheet name="STDE" sheetId="1" r:id="rId4"/>
    <sheet name="STDO" sheetId="4" r:id="rId5"/>
    <sheet name="STDS" sheetId="6" r:id="rId6"/>
    <sheet name="SBRI" sheetId="24" r:id="rId7"/>
    <sheet name="BACKUP" sheetId="23" r:id="rId8"/>
    <sheet name="SICPrif" sheetId="19" r:id="rId9"/>
    <sheet name="PESI SICP (2)" sheetId="26" r:id="rId10"/>
    <sheet name="SPUN" sheetId="7" r:id="rId11"/>
    <sheet name="SCEN" sheetId="10" r:id="rId12"/>
    <sheet name="SCOErif" sheetId="20" r:id="rId13"/>
    <sheet name="PESI SCOE (2)" sheetId="27" r:id="rId14"/>
    <sheet name="SCOE" sheetId="8" r:id="rId15"/>
    <sheet name="SSUPrif" sheetId="21" r:id="rId16"/>
    <sheet name="PESI SSUP (2)" sheetId="28" r:id="rId17"/>
    <sheet name="SSUP" sheetId="9" r:id="rId18"/>
  </sheets>
  <definedNames>
    <definedName name="_Ref108174150" localSheetId="9">'PESI SICP (2)'!$B$5</definedName>
    <definedName name="_Ref315782714" localSheetId="14">SCOE!$A$167</definedName>
    <definedName name="_Ref327184626" localSheetId="11">SCEN!#REF!</definedName>
    <definedName name="_Ref327184626" localSheetId="14">SCOE!#REF!</definedName>
    <definedName name="_Ref327184626" localSheetId="10">SPUN!$A$43</definedName>
    <definedName name="_Ref366243292" localSheetId="2">'PESI TR (2)'!$B$50</definedName>
    <definedName name="_Ref366244100" localSheetId="2">'PESI TR (2)'!$B$90</definedName>
    <definedName name="_Ref366245345" localSheetId="9">'PESI SICP (2)'!#REF!</definedName>
    <definedName name="_Ref366248456" localSheetId="9">'PESI SICP (2)'!$B$18</definedName>
    <definedName name="_Ref366249495" localSheetId="13">'PESI SCOE (2)'!$B$6</definedName>
    <definedName name="_Ref366491416" localSheetId="13">'PESI SCOE (2)'!$B$50</definedName>
    <definedName name="_Ref366493380" localSheetId="16">'PESI SSUP (2)'!$B$6</definedName>
    <definedName name="_Ref366494178" localSheetId="16">'PESI SSUP (2)'!$B$34</definedName>
    <definedName name="_Ref423227088" localSheetId="2">'PESI TR (2)'!#REF!</definedName>
    <definedName name="_Toc327268809" localSheetId="6">SBRI!#REF!</definedName>
    <definedName name="_Toc327268809" localSheetId="11">SCEN!#REF!</definedName>
    <definedName name="_Toc327268809" localSheetId="14">SCOE!#REF!</definedName>
    <definedName name="_Toc327268809" localSheetId="10">SPUN!#REF!</definedName>
    <definedName name="_Toc327268809" localSheetId="17">SSUP!#REF!</definedName>
    <definedName name="_Toc327268809" localSheetId="3">STDE!#REF!</definedName>
    <definedName name="_Toc327268809" localSheetId="4">STDO!#REF!</definedName>
    <definedName name="_Toc327268809" localSheetId="5">STDS!#REF!</definedName>
    <definedName name="_Toc327268810" localSheetId="6">SBRI!#REF!</definedName>
    <definedName name="_Toc327268810" localSheetId="11">SCEN!#REF!</definedName>
    <definedName name="_Toc327268810" localSheetId="14">SCOE!#REF!</definedName>
    <definedName name="_Toc327268810" localSheetId="10">SPUN!#REF!</definedName>
    <definedName name="_Toc327268810" localSheetId="17">SSUP!#REF!</definedName>
    <definedName name="_Toc327268810" localSheetId="3">STDE!#REF!</definedName>
    <definedName name="_Toc327268810" localSheetId="4">STDO!#REF!</definedName>
    <definedName name="_Toc327268810" localSheetId="5">STDS!#REF!</definedName>
  </definedNames>
  <calcPr calcId="145621"/>
</workbook>
</file>

<file path=xl/calcChain.xml><?xml version="1.0" encoding="utf-8"?>
<calcChain xmlns="http://schemas.openxmlformats.org/spreadsheetml/2006/main">
  <c r="G32" i="18" l="1"/>
  <c r="G12" i="19" l="1"/>
  <c r="G50" i="18" l="1"/>
  <c r="G15" i="20"/>
  <c r="G33" i="18"/>
  <c r="G52" i="18" l="1"/>
  <c r="G35" i="19" l="1"/>
  <c r="G36" i="20" l="1"/>
  <c r="G37" i="20"/>
  <c r="G39" i="20" l="1"/>
  <c r="G41" i="20" l="1"/>
  <c r="G38" i="20"/>
  <c r="G14" i="21"/>
  <c r="G14" i="19" l="1"/>
  <c r="G16" i="19"/>
  <c r="G15" i="19"/>
  <c r="G13" i="19"/>
  <c r="G35" i="18"/>
  <c r="G34" i="18"/>
  <c r="G17" i="18"/>
  <c r="G15" i="18"/>
  <c r="G40" i="20"/>
  <c r="G35" i="20" s="1"/>
  <c r="G7" i="21"/>
  <c r="G24" i="20" l="1"/>
  <c r="G12" i="20" l="1"/>
  <c r="G14" i="20" l="1"/>
  <c r="G13" i="20"/>
  <c r="G22" i="20"/>
  <c r="G17" i="20" l="1"/>
  <c r="G20" i="20"/>
  <c r="G16" i="20"/>
  <c r="G18" i="20"/>
  <c r="G21" i="20"/>
  <c r="G19" i="20"/>
  <c r="G23" i="20" l="1"/>
  <c r="G11" i="20" s="1"/>
  <c r="G11" i="19" l="1"/>
  <c r="G10" i="19" s="1"/>
  <c r="G13" i="18"/>
  <c r="G53" i="18" l="1"/>
  <c r="G51" i="18"/>
  <c r="G12" i="14"/>
  <c r="G19" i="14"/>
  <c r="G18" i="14"/>
  <c r="G16" i="14"/>
  <c r="G15" i="14"/>
  <c r="G49" i="18" l="1"/>
  <c r="G10" i="14" s="1"/>
  <c r="G36" i="18"/>
  <c r="G2" i="21"/>
  <c r="G17" i="14" s="1"/>
  <c r="G2" i="20"/>
  <c r="G14" i="14" s="1"/>
  <c r="G18" i="18" l="1"/>
  <c r="G36" i="19"/>
  <c r="G34" i="19" s="1"/>
  <c r="G13" i="14" s="1"/>
  <c r="G37" i="18"/>
  <c r="G31" i="18" s="1"/>
  <c r="G19" i="18" l="1"/>
  <c r="G9" i="14"/>
  <c r="G2" i="19"/>
  <c r="G11" i="14" s="1"/>
  <c r="G14" i="18" l="1"/>
  <c r="G16" i="18" l="1"/>
  <c r="G12" i="18" s="1"/>
  <c r="G8" i="14" s="1"/>
  <c r="G2" i="18" l="1"/>
  <c r="G7" i="14" s="1"/>
  <c r="G20" i="14" l="1"/>
</calcChain>
</file>

<file path=xl/sharedStrings.xml><?xml version="1.0" encoding="utf-8"?>
<sst xmlns="http://schemas.openxmlformats.org/spreadsheetml/2006/main" count="1565" uniqueCount="588">
  <si>
    <t>Profilo</t>
  </si>
  <si>
    <t>STDE-A1</t>
  </si>
  <si>
    <t>640/128</t>
  </si>
  <si>
    <t>STDE-A2</t>
  </si>
  <si>
    <t>1024/128</t>
  </si>
  <si>
    <t>STDE-A3</t>
  </si>
  <si>
    <t>1024/256</t>
  </si>
  <si>
    <t>STDE-A4</t>
  </si>
  <si>
    <t>2048/256</t>
  </si>
  <si>
    <t>STDE-A5</t>
  </si>
  <si>
    <t>2048/512</t>
  </si>
  <si>
    <t>STDE-A6</t>
  </si>
  <si>
    <t>4096/512</t>
  </si>
  <si>
    <t>STDE-A7</t>
  </si>
  <si>
    <t>10240/1024</t>
  </si>
  <si>
    <t>STDE-A8</t>
  </si>
  <si>
    <t>20480/1024</t>
  </si>
  <si>
    <t>STDE-S1</t>
  </si>
  <si>
    <t>2048/2048</t>
  </si>
  <si>
    <t>STDE-S2</t>
  </si>
  <si>
    <t>STDE-S3</t>
  </si>
  <si>
    <t>STDE-S4</t>
  </si>
  <si>
    <t>STDE-S5</t>
  </si>
  <si>
    <t>4096/4096</t>
  </si>
  <si>
    <t>STDE-S6</t>
  </si>
  <si>
    <t>8192/8192</t>
  </si>
  <si>
    <t>30720/3072</t>
  </si>
  <si>
    <t>STDE-A9</t>
  </si>
  <si>
    <t>STDE-A10</t>
  </si>
  <si>
    <t xml:space="preserve">STDE - OPZIONI </t>
  </si>
  <si>
    <t>Una Tantum
[Euro IVA Esclusa]</t>
  </si>
  <si>
    <t>Canone Mensile Aggiuntivo
[Euro IVA Esclusa]</t>
  </si>
  <si>
    <t>Una Tantum Aggiuntiva
[Euro IVA Esclusa]</t>
  </si>
  <si>
    <t>Canone Mensile
[Euro IVA Esclusa]</t>
  </si>
  <si>
    <t>ISDN</t>
  </si>
  <si>
    <t>Radiomobile</t>
  </si>
  <si>
    <t>Tecnologia</t>
  </si>
  <si>
    <t>Best Effort</t>
  </si>
  <si>
    <t>Multiambito</t>
  </si>
  <si>
    <t>Configurazione Apparati di Accesso</t>
  </si>
  <si>
    <t>Canone Mensile Incremento %
[%]</t>
  </si>
  <si>
    <t>2 x 64 (1 BRI)</t>
  </si>
  <si>
    <t>STDE - Servizi wired di Trasporto Dati always-on su portante Elettrica:</t>
  </si>
  <si>
    <t>STDO - Servizi wired di Trasporto Dati always-on su portante Ottica:</t>
  </si>
  <si>
    <t xml:space="preserve">STDO - OPZIONI </t>
  </si>
  <si>
    <t>STDO-1</t>
  </si>
  <si>
    <t>STDO-2</t>
  </si>
  <si>
    <t>STDO-3</t>
  </si>
  <si>
    <t>STDO-4</t>
  </si>
  <si>
    <t>STDO-5</t>
  </si>
  <si>
    <t>STDO-6</t>
  </si>
  <si>
    <t>STDO-7</t>
  </si>
  <si>
    <t>STDO-8</t>
  </si>
  <si>
    <t>STDO-9</t>
  </si>
  <si>
    <t>STDO-10</t>
  </si>
  <si>
    <t>STDO-11</t>
  </si>
  <si>
    <t>10 M</t>
  </si>
  <si>
    <t>20 M</t>
  </si>
  <si>
    <t>100 M</t>
  </si>
  <si>
    <t>200 M</t>
  </si>
  <si>
    <t>300 M</t>
  </si>
  <si>
    <t>600 M</t>
  </si>
  <si>
    <t>1 G</t>
  </si>
  <si>
    <t>2,5 G</t>
  </si>
  <si>
    <t>5 G</t>
  </si>
  <si>
    <t>10 G</t>
  </si>
  <si>
    <t>Classe di Servizio</t>
  </si>
  <si>
    <t>SBRI-1</t>
  </si>
  <si>
    <t>Real Time</t>
  </si>
  <si>
    <t>SBRI-2</t>
  </si>
  <si>
    <t>Mission Critical</t>
  </si>
  <si>
    <t>SBRI-3</t>
  </si>
  <si>
    <t>Streaming</t>
  </si>
  <si>
    <t>SBRI-4</t>
  </si>
  <si>
    <t>Multimedia</t>
  </si>
  <si>
    <t>SBRI-5</t>
  </si>
  <si>
    <t>Multicast</t>
  </si>
  <si>
    <t>CdS</t>
  </si>
  <si>
    <t>&lt; 65 ms</t>
  </si>
  <si>
    <t>&lt; 0,1%</t>
  </si>
  <si>
    <t>&lt;10 ms</t>
  </si>
  <si>
    <t>&lt; 100 ms</t>
  </si>
  <si>
    <t>-</t>
  </si>
  <si>
    <t>&lt; 400 ms</t>
  </si>
  <si>
    <t>&lt; 0,5%</t>
  </si>
  <si>
    <t>&lt;250 ms</t>
  </si>
  <si>
    <t>&lt; 500 ms</t>
  </si>
  <si>
    <t>&lt; 5%</t>
  </si>
  <si>
    <t>RT</t>
  </si>
  <si>
    <t>MC</t>
  </si>
  <si>
    <t>ST</t>
  </si>
  <si>
    <t>MM</t>
  </si>
  <si>
    <t>Round Trip Delay (RTD)
[ms]</t>
  </si>
  <si>
    <t>Packet Loss (PL)
[%]</t>
  </si>
  <si>
    <t>Jitter (JI)
[ms]</t>
  </si>
  <si>
    <t>Sconto</t>
  </si>
  <si>
    <t>superiore o uguale a</t>
  </si>
  <si>
    <t>inferiore a</t>
  </si>
  <si>
    <t>STDS - Servizi wireless di Trasporto Dati Satellitare:</t>
  </si>
  <si>
    <t xml:space="preserve">STDS - OPZIONI </t>
  </si>
  <si>
    <t>STDS-1</t>
  </si>
  <si>
    <t>STDS-2</t>
  </si>
  <si>
    <t>STDS-3</t>
  </si>
  <si>
    <t>SPUN - Servizi di Sicurezza Perimetrale UNificata:</t>
  </si>
  <si>
    <t>SPUN-1</t>
  </si>
  <si>
    <t>SPUN-2</t>
  </si>
  <si>
    <t>SPUN-3</t>
  </si>
  <si>
    <t>SPUN-4</t>
  </si>
  <si>
    <t>SPUN-5</t>
  </si>
  <si>
    <t>SPUN-6</t>
  </si>
  <si>
    <t>Tunnel VPN IPSec  S2S simultanei</t>
  </si>
  <si>
    <t>Change management [interventi annuali]</t>
  </si>
  <si>
    <t xml:space="preserve">SPUN - OPZIONI </t>
  </si>
  <si>
    <t xml:space="preserve">Numero massimo di tunnel IPSec simultanei 
(Client to Site) </t>
  </si>
  <si>
    <t xml:space="preserve">Numero massimo di tunnel SSL simultanei 
(Client to Site) </t>
  </si>
  <si>
    <t>SCOE - Servizi di COmunicazione Evoluta:</t>
  </si>
  <si>
    <t>ITEP-1 (Hosted)</t>
  </si>
  <si>
    <t>ITEP-2 (Managed on-site)</t>
  </si>
  <si>
    <t>STDE - SERVIZI DI BASE</t>
  </si>
  <si>
    <t>STDO - SERVIZI DI BASE</t>
  </si>
  <si>
    <t>STDS - SERVIZI DI BASE</t>
  </si>
  <si>
    <t>Costo giorno/uomo
[Euro IVA Esclusa]</t>
  </si>
  <si>
    <t>SSUP - Servizi di SUpporto Professionale:</t>
  </si>
  <si>
    <t>FONS-1 (Formazione On Site)</t>
  </si>
  <si>
    <t>FONS-3 (Formazione On Site)</t>
  </si>
  <si>
    <t>FONS-2 (Formazione On Site)</t>
  </si>
  <si>
    <t>FREM-1 (Formazione da Remoto)</t>
  </si>
  <si>
    <t>FREM-2 (Formazione da Remoto)</t>
  </si>
  <si>
    <t>Tabella STDE-B Affidabilità elevata</t>
  </si>
  <si>
    <t>Tabella STDE-A Componente di Accesso</t>
  </si>
  <si>
    <t>SPUN - SERVIZI DI BASE</t>
  </si>
  <si>
    <t>SCEN - SERVIZI DI BASE</t>
  </si>
  <si>
    <t xml:space="preserve">SCEN - OPZIONI </t>
  </si>
  <si>
    <t>SCEN - Servizi di Sicurezza CENtralizzata:</t>
  </si>
  <si>
    <t>Tabella SCEN-A Sicurezza centralizzata</t>
  </si>
  <si>
    <t>Tabella STDE-D Estensione apparato Wi-Fi</t>
  </si>
  <si>
    <t>Tabella STDO-A Componente di Accesso</t>
  </si>
  <si>
    <t>Tabella STDO-B Affidabilità elevata</t>
  </si>
  <si>
    <t>Tabella STDS-A Componente di Accesso</t>
  </si>
  <si>
    <t>Tabella SPUN-A Profili</t>
  </si>
  <si>
    <t>Tabella SPUN-B Affidabilità elevata</t>
  </si>
  <si>
    <t>Tabella SPUN-C Antivirus/Antispyware &amp; Content Filtering</t>
  </si>
  <si>
    <t>Tabella SPUN-D Application Filtering &amp; Monitoring</t>
  </si>
  <si>
    <t>Tabella SPUN-E Accesso remoto sicuro (VPN Client-to-site IPsec/SSL)</t>
  </si>
  <si>
    <t>Tabella CEIP-A Servizi di Centralino IP (CEIP)</t>
  </si>
  <si>
    <t>Tabella CEIP-C Servizi di Centralino IP (CEIP) - Opzione segreteria telefonica</t>
  </si>
  <si>
    <t>Tabella ENIP-A Servizi di Gestione degli Endpoint (ENIP)</t>
  </si>
  <si>
    <t>Tabella ITEP-A Servizi di Gestione dell’Infrastruttura di Telepresenza (ITEP)</t>
  </si>
  <si>
    <t>Tabella ITEP-C Servizi di Gestione dell’Infrastruttura di Telepresenza (ITEP) - Opzione registrazione delle sessioni</t>
  </si>
  <si>
    <t>Tabella ITEP-D Servizi di Gestione dell’Infrastruttura di Telepresenza (ITEP) - Opzione finestra di erogazione estesa</t>
  </si>
  <si>
    <t>Tabella ETEP-A Servizi di Gestione degli Endpoint di Telepresenza (ETEP)</t>
  </si>
  <si>
    <t>Tabella ETEP-B Servizi di Gestione degli Endpoint di Telepresenza (ETEP) - Opzione finestra di erogazione estesa</t>
  </si>
  <si>
    <t>Notazione</t>
  </si>
  <si>
    <t>Servizio</t>
  </si>
  <si>
    <t>i</t>
  </si>
  <si>
    <t>j</t>
  </si>
  <si>
    <t>k</t>
  </si>
  <si>
    <t>Intervallo</t>
  </si>
  <si>
    <t>n</t>
  </si>
  <si>
    <t>SCEN-1</t>
  </si>
  <si>
    <t>SCEN-2</t>
  </si>
  <si>
    <t>SCEN-3</t>
  </si>
  <si>
    <t>SCEN-4</t>
  </si>
  <si>
    <t>SCEN-5</t>
  </si>
  <si>
    <t>SCEN-6</t>
  </si>
  <si>
    <t>SCEN-7</t>
  </si>
  <si>
    <t>SCEN-8</t>
  </si>
  <si>
    <t>SCEN-9</t>
  </si>
  <si>
    <t>SCEN-10</t>
  </si>
  <si>
    <t>SCEN-11</t>
  </si>
  <si>
    <t>SCEN-12</t>
  </si>
  <si>
    <t>SCEN-13</t>
  </si>
  <si>
    <t>SCEN-14</t>
  </si>
  <si>
    <t>SCEN-15</t>
  </si>
  <si>
    <t>SCEN-16</t>
  </si>
  <si>
    <t>SSUS-1</t>
  </si>
  <si>
    <t>SSUS-2</t>
  </si>
  <si>
    <t>SSUS-3</t>
  </si>
  <si>
    <t>SSUS-4</t>
  </si>
  <si>
    <t>SSUS-5</t>
  </si>
  <si>
    <t>SSUS-6</t>
  </si>
  <si>
    <t>SSUS-7</t>
  </si>
  <si>
    <t>SSUS-8</t>
  </si>
  <si>
    <t>SSUS-9</t>
  </si>
  <si>
    <t>SSUS-10</t>
  </si>
  <si>
    <t>SSUS-11</t>
  </si>
  <si>
    <t>SSUS-12</t>
  </si>
  <si>
    <t>SSUS-13</t>
  </si>
  <si>
    <t>SSUS-14</t>
  </si>
  <si>
    <t>SSUS-15</t>
  </si>
  <si>
    <t>SSUS-16</t>
  </si>
  <si>
    <t>SSUS-17</t>
  </si>
  <si>
    <t>SSUS-18</t>
  </si>
  <si>
    <t>Tabella SSUS-A Servizi di Supporto Specialistico (SSUS)</t>
  </si>
  <si>
    <t>Tabella FORM-A Servizi di Formazione (FORM)</t>
  </si>
  <si>
    <t>FORM-1</t>
  </si>
  <si>
    <t>FORM-2</t>
  </si>
  <si>
    <t>FORM-3</t>
  </si>
  <si>
    <t>FORM-4</t>
  </si>
  <si>
    <t>FORM-5</t>
  </si>
  <si>
    <t>Canone Mensile per utenza
[Euro IVA Esclusa]</t>
  </si>
  <si>
    <t>Tabella STDO-E Affidabilità elevata e Finestra di erogazione estesa</t>
  </si>
  <si>
    <t>Tabella SPUN-G Affidabilità elevata e Finestra di erogazione estesa</t>
  </si>
  <si>
    <t>Una Tantum Incremento %
[%]</t>
  </si>
  <si>
    <t>Una Tantum 
Incremento %
[%]</t>
  </si>
  <si>
    <t>Una Tantum
Incremento %
[%]</t>
  </si>
  <si>
    <t>ITEP-1SD</t>
  </si>
  <si>
    <t>ITEP-1HD</t>
  </si>
  <si>
    <t>Canone per postazione per 30 min di conferenza
[Euro IVA Esclusa]</t>
  </si>
  <si>
    <t>Canone Aggiuntivo per 30 minuti di memorizzazione delle sessioni di video conferenza 
[Euro IVA Esclusa]</t>
  </si>
  <si>
    <t>Descrizione</t>
  </si>
  <si>
    <t>Profilo STDE associato</t>
  </si>
  <si>
    <t>Servizi di Trasporto Dati wired su portante Elettrica (STDE)</t>
  </si>
  <si>
    <t>Servizi di Trasporto Dati wired su portante Elettrica (STDO)</t>
  </si>
  <si>
    <t>Servizi di Trasporto Dati wireless Satellitari (STDS)</t>
  </si>
  <si>
    <t>BNA</t>
  </si>
  <si>
    <t>PAE</t>
  </si>
  <si>
    <t>PFE</t>
  </si>
  <si>
    <t>PAEFE</t>
  </si>
  <si>
    <t>Estensione apparato Wi-Fi</t>
  </si>
  <si>
    <t>Backup tramite rete ISDN o radiomobile</t>
  </si>
  <si>
    <t>r</t>
  </si>
  <si>
    <t>Servizio di Banda Riservata (SBRI)</t>
  </si>
  <si>
    <t>Servizi di Sicurezza Perimetrale Unificata (SPUN)</t>
  </si>
  <si>
    <t>Servizi di Sicurezza Centralizzata (SCEN)</t>
  </si>
  <si>
    <t>PAC</t>
  </si>
  <si>
    <t>PAF</t>
  </si>
  <si>
    <t>PAR</t>
  </si>
  <si>
    <t>Servizi VOIP (VOIP)</t>
  </si>
  <si>
    <t>Servizi di Telepresenza (TELP)</t>
  </si>
  <si>
    <t>PSE</t>
  </si>
  <si>
    <t>ENIP-1</t>
  </si>
  <si>
    <t>ENIP-2</t>
  </si>
  <si>
    <t>ENIP-3</t>
  </si>
  <si>
    <t>ENIP-4</t>
  </si>
  <si>
    <t>ENIP-5</t>
  </si>
  <si>
    <t>ENIP-6</t>
  </si>
  <si>
    <t>ENIP-7</t>
  </si>
  <si>
    <t>ENIP-8</t>
  </si>
  <si>
    <t>ENIP-9</t>
  </si>
  <si>
    <t>PRE</t>
  </si>
  <si>
    <t>1HD</t>
  </si>
  <si>
    <t>1SD</t>
  </si>
  <si>
    <t>ITEP-1</t>
  </si>
  <si>
    <t>ITEP-2</t>
  </si>
  <si>
    <t xml:space="preserve"> </t>
  </si>
  <si>
    <t>ETEP-1</t>
  </si>
  <si>
    <t>ETEP-2</t>
  </si>
  <si>
    <t>ETEP-3</t>
  </si>
  <si>
    <t>ETEP-4</t>
  </si>
  <si>
    <t>ETEP-5</t>
  </si>
  <si>
    <t>Servizi di Supporto Specialistico (SSUS)</t>
  </si>
  <si>
    <t>Servizi di Formazione (FORM)</t>
  </si>
  <si>
    <t>Servizi di Trasporto Dati (TR)</t>
  </si>
  <si>
    <t>Servizi di Sicurezza Perimetrale (SICP)</t>
  </si>
  <si>
    <t>Servizi di Comunicazione Evoluta (SCOE)</t>
  </si>
  <si>
    <t>Servizi di Supporto Professionale (SSUP)</t>
  </si>
  <si>
    <t>Tabella 19: Limite superiore del PTP di ogni tipologia di servizio e del PTP globale</t>
  </si>
  <si>
    <t>PTP globale</t>
  </si>
  <si>
    <t>PTPmax</t>
  </si>
  <si>
    <t>Tabella 2: Pesi per il calcolo del PTP dei Servizi di Trasporto Dati wired su portante Elettrica (STDE)</t>
  </si>
  <si>
    <t>k=1</t>
  </si>
  <si>
    <t>k=2</t>
  </si>
  <si>
    <t>k=3</t>
  </si>
  <si>
    <t>k=4</t>
  </si>
  <si>
    <t>k=5</t>
  </si>
  <si>
    <t>Tabella 4: Pesi per il calcolo del PTP dei Servizi di Trasporto Dati wired su portante Ottica (STDO)</t>
  </si>
  <si>
    <t>Tabella 6: Pesi per il calcolo del PTP dei Servizi di Trasporto Dati wireless Satellitare (STDS)</t>
  </si>
  <si>
    <t>Tabella 8: Pesi per il calcolo del PTP dei servizi di Sicurezza Perimetrale Unificata (SPUN)</t>
  </si>
  <si>
    <t>Tabella 10: Pesi per il calcolo del PTP dei servizi di Sicurezza Centralizzata (SCEN)</t>
  </si>
  <si>
    <t>Tabella 12: Pesi per il calcolo del PTP dei servizi VOIP (VOIP)</t>
  </si>
  <si>
    <t>Tabella 14: Pesi per il calcolo del PTP dei servizi di Telepresenza (TELP)</t>
  </si>
  <si>
    <t>Tabella 16: Pesi per il calcolo del PTP dei servizi di Supporto Specialistico (SSUS)</t>
  </si>
  <si>
    <t>Tabella 18: Pesi per il calcolo del PTP dei servizi di Formazione (FORM)</t>
  </si>
  <si>
    <t>Canoni SBRI</t>
  </si>
  <si>
    <t>ITEP-1 (Hosted) con postazione HD</t>
  </si>
  <si>
    <t>STRA-1 (Servizi di supporto al Trasporto) - Team Leader</t>
  </si>
  <si>
    <t>STRA-1 (Servizi di supporto al Trasporto) - Specialista Senior</t>
  </si>
  <si>
    <t>STRA-1 (Servizi di supporto al Trasporto) - Specialista</t>
  </si>
  <si>
    <t>SSIC-1 (Servizi di supporto alla Sicurezza) - Team Leader</t>
  </si>
  <si>
    <t>SSIC-1 (Servizi di supporto alla Sicurezza) - Specialista Senior</t>
  </si>
  <si>
    <t>SSIC-1 (Servizi di supporto alla Sicurezza) - Specialista</t>
  </si>
  <si>
    <t>SSIC-2 (Servizi di supporto alla Sicurezza) - Team Leader</t>
  </si>
  <si>
    <t>SSIC-2 (Servizi di supporto alla Sicurezza) - Specialista Senior</t>
  </si>
  <si>
    <t>SSIC-2 (Servizi di supporto alla Sicurezza) - Specialista</t>
  </si>
  <si>
    <t>SSIC-3 (Servizi di supporto alla Sicurezza) - Team Leader</t>
  </si>
  <si>
    <t>SSIC-3 (Servizi di supporto alla Sicurezza) - Specialista Senior</t>
  </si>
  <si>
    <t>SSIC-3 (Servizi di supporto alla Sicurezza) - Specialista</t>
  </si>
  <si>
    <t>SSIC-4 (Servizi di supporto alla Sicurezza) - Team Leader</t>
  </si>
  <si>
    <t>SSIC-4 (Servizi di supporto alla Sicurezza) - Specialista Senior</t>
  </si>
  <si>
    <t>SSIC-4 (Servizi di supporto alla Sicurezza) - Specialista</t>
  </si>
  <si>
    <t>PTP
Fornitore</t>
  </si>
  <si>
    <t>SERVIZIO DI TRASPORTO DATI (TR) - Pesi</t>
  </si>
  <si>
    <t>SERVIZI DI SICUREZZA PERIMETRALE (SICP) - Pesi</t>
  </si>
  <si>
    <t>SERVIZI DI COMUNICAZIONE EVOLUTA (SCOE) - Pesi</t>
  </si>
  <si>
    <t>VOIP - Servizi VOIP:</t>
  </si>
  <si>
    <t>TELP - Servizi di TELePresenza:</t>
  </si>
  <si>
    <t>SERVIZI DI SUPPORTO PROFESSIONALE (SSUP) - Pesi</t>
  </si>
  <si>
    <t>SSUS - Servizi di Supporto Specialistico:</t>
  </si>
  <si>
    <t>FORM - Servizi di Formazione:</t>
  </si>
  <si>
    <t>ITEP-1 (Hosted) con postazione SD</t>
  </si>
  <si>
    <t>SSCE-1 (Servizi di supporto alla Comunicazione Evoluta) - Team Leader</t>
  </si>
  <si>
    <t>SSCE-1 (Servizi di supporto alla Comunicazione Evoluta) - Specialista Senior</t>
  </si>
  <si>
    <t>SSCE-1 (Servizi di supporto alla Comunicazione Evoluta) - Specialista</t>
  </si>
  <si>
    <t>SSUS-19</t>
  </si>
  <si>
    <t>SSUS-20</t>
  </si>
  <si>
    <t>SSUS-21</t>
  </si>
  <si>
    <t>STRA-2 (Servizi di supporto al Trasporto) - Team Leader</t>
  </si>
  <si>
    <t>STRA-2 (Servizi di supporto al Trasporto) - Specialista Senior</t>
  </si>
  <si>
    <t>STRA-2 (Servizi di supporto al Trasporto) - Specialista</t>
  </si>
  <si>
    <t>Una Tantum per un giorno (8 ore) di formazione
[Euro IVA Esclusa]</t>
  </si>
  <si>
    <t>[kbps]</t>
  </si>
  <si>
    <t>N° Blocchi da 64 kbps complessivi su singolo accesso e singolo profilo SBRIk superiore o uguale a 10 ed inferiore a 100</t>
  </si>
  <si>
    <t>N° Blocchi da 64 kbps complessivi su singolo accesso e singolo profilo SBRIk superiore o uguale a 100 ed inferiore a 1000</t>
  </si>
  <si>
    <t>N° Blocchi da 64 kbps complessivi su singolo accesso e singolo profilo SBRIk superiore o uguale a 1000</t>
  </si>
  <si>
    <t>BNA
[kbps]</t>
  </si>
  <si>
    <t>BGA
[kbps]</t>
  </si>
  <si>
    <t>Canone Mensile Aggiuntivo per Modulo di 64 kbps
[Euro IVA Esclusa]</t>
  </si>
  <si>
    <t xml:space="preserve">N° blocchi da 64 kbps </t>
  </si>
  <si>
    <t>[bps]</t>
  </si>
  <si>
    <t>[Mbps]</t>
  </si>
  <si>
    <t>BNA
[bps]</t>
  </si>
  <si>
    <t>BGA
[bps]</t>
  </si>
  <si>
    <t>6/1 Mbps</t>
  </si>
  <si>
    <t>8/2 Mbps</t>
  </si>
  <si>
    <t>10/4 Mbps</t>
  </si>
  <si>
    <t>Firewall Throughput [Mbps]</t>
  </si>
  <si>
    <t>IPS Throughput [Mbps]</t>
  </si>
  <si>
    <t>Servizi accessori dei servizi STDE: Backup tramite ISDN o radiomobile</t>
  </si>
  <si>
    <t>Servizi accessori dei servizi STDO: Backup tramite ISDN o radiomobile</t>
  </si>
  <si>
    <t>40 M</t>
  </si>
  <si>
    <t>Tabella CEIP-E Servizi di Centralino IP (CEIP) - Opzioni Affidabilità elevata e Finestra di erogazione estesa</t>
  </si>
  <si>
    <t>Tabella CEIP-B Servizi di Centralino IP (CEIP) - Opzione Affidabilità elevata</t>
  </si>
  <si>
    <t>Tabella CEIP-D Servizi di Centralino IP (CEIP) - Opzione Finestra di erogazione estesa</t>
  </si>
  <si>
    <t>Tabella ENIP-B Servizi di Gestione degli Endpoint (ENIP) - Opzione Finestra di erogazione estesa</t>
  </si>
  <si>
    <t>Tabella ITEP-B Servizi di Gestione dell’Infrastruttura di Telepresenza (ITEP) - Opzione Affidabilità elevata</t>
  </si>
  <si>
    <t>Tabella ITEP-E Servizi di Gestione dell’Infrastruttura di Telepresenza (ITEP) - Opzioni Affidabilità elevata e finestra di erogazione estesa</t>
  </si>
  <si>
    <t>Gateway IP - 30 utenze</t>
  </si>
  <si>
    <t>Gateway TDM - 30 utenze</t>
  </si>
  <si>
    <t>Gateway IP - Da 31 a 100 utenze</t>
  </si>
  <si>
    <t>Gateway IP - Da 101 a 300 utenze</t>
  </si>
  <si>
    <t>Gateway IP - Oltre 300 utenze</t>
  </si>
  <si>
    <t>Gateway TDM - Da 31 a 100 utenze</t>
  </si>
  <si>
    <t>Gateway TDM - Da 101 a 300 utenze</t>
  </si>
  <si>
    <t>Gateway TDM - Oltre 300 utenze</t>
  </si>
  <si>
    <t>Tabella STDE-C Multiambito</t>
  </si>
  <si>
    <t>Tabella STDO-C Multiambito</t>
  </si>
  <si>
    <t>Tabella STDS-B Estensione apparato Wi-Fi</t>
  </si>
  <si>
    <t>Una Tantum 
[Euro IVA Esclusa]</t>
  </si>
  <si>
    <t>Canone Mensile 
[Euro IVA Esclusa]</t>
  </si>
  <si>
    <t>CEIP-1</t>
  </si>
  <si>
    <t>CEIP-2</t>
  </si>
  <si>
    <t>CEIP-3</t>
  </si>
  <si>
    <t>CEIP-4</t>
  </si>
  <si>
    <t>CEIP - Oltre 300 utenze</t>
  </si>
  <si>
    <t>CEIP - 30 utenze</t>
  </si>
  <si>
    <t>CEIP - Da 31 a 100 utenze</t>
  </si>
  <si>
    <t>CEIP - Da 101 a 300 utenze</t>
  </si>
  <si>
    <t>Tabella GW-A Servizi di Gateway (GWTD e GWIP)</t>
  </si>
  <si>
    <t>GWIP-1</t>
  </si>
  <si>
    <t>GWIP-2</t>
  </si>
  <si>
    <t>GWIP-3</t>
  </si>
  <si>
    <t>GWIP-4</t>
  </si>
  <si>
    <t>GWTD-1</t>
  </si>
  <si>
    <t>GWTD-2</t>
  </si>
  <si>
    <t>GWTD-3</t>
  </si>
  <si>
    <t>GWTD-4</t>
  </si>
  <si>
    <t>Tabella GW-B Servizi di Gateway (GWTD e GWIP) - Opzione finestra di erogazione estesa</t>
  </si>
  <si>
    <t>Tabella CEIP-F Servizi di Centralino IP (CEIP) - Opzione Breakout</t>
  </si>
  <si>
    <t>Canone Mensile Aggiuntivo per coppia di canali a 64 kbps
[Euro IVA Esclusa]</t>
  </si>
  <si>
    <t>Tabella RESI-A Servizi di Resilienza Periferica (RESI)</t>
  </si>
  <si>
    <t>Tabella RESI-C Servizi di Resilienza Periferica (RESI) - Opzione Finestra di erogazione estesa</t>
  </si>
  <si>
    <t>Tabella RESI-D Servizi di Resilienza Periferica (RESI) - Opzioni Affidabilità elevata e Finestra di erogazione estesa</t>
  </si>
  <si>
    <t>Tabella RESI-E Servizi di Resilienza Periferica (RESI) - Opzione Breakout</t>
  </si>
  <si>
    <t>Tabella RESI-B Servizi di Resilienza Periferica (RESI) - Opzione Affidabilità elevata</t>
  </si>
  <si>
    <t>RESI-1</t>
  </si>
  <si>
    <t>RESI-2</t>
  </si>
  <si>
    <t>RESI-3</t>
  </si>
  <si>
    <t>RESI-4</t>
  </si>
  <si>
    <t>RESI - 30 utenze</t>
  </si>
  <si>
    <t>RESI - Da 31 a 100 utenze</t>
  </si>
  <si>
    <t>RESI - Da 101 a 300 utenze</t>
  </si>
  <si>
    <t>RESI - Oltre 300 utenze</t>
  </si>
  <si>
    <t>soft-phone</t>
  </si>
  <si>
    <t>telefono IP wired – Entry level model</t>
  </si>
  <si>
    <t>telefono IP wired – Top level model</t>
  </si>
  <si>
    <t>telefono IP wireless</t>
  </si>
  <si>
    <t>postazione audio-conference</t>
  </si>
  <si>
    <t>postazione operatore SW</t>
  </si>
  <si>
    <t>postazione operatore ipo-vedente</t>
  </si>
  <si>
    <t>postazione operatore non vedente</t>
  </si>
  <si>
    <t>Analog Terminal Adapter (ATA)</t>
  </si>
  <si>
    <t>client SW per PC</t>
  </si>
  <si>
    <t>client SW per dispositivi mobili</t>
  </si>
  <si>
    <t>postazione da tavolo</t>
  </si>
  <si>
    <t>postazione base</t>
  </si>
  <si>
    <t>postazione evoluta</t>
  </si>
  <si>
    <t>Una Tantum 
per utenza
[Euro IVA Esclusa]</t>
  </si>
  <si>
    <t>Una Tantum
per utenza
Incremento %
[%]</t>
  </si>
  <si>
    <t>Canone Mensile
per utenza
Incremento %
[%]</t>
  </si>
  <si>
    <t>Una Tantum
per utenza
Aggiuntiva
[Euro IVA Esclusa]</t>
  </si>
  <si>
    <t>Canone Mensile
per utenza
Aggiuntivo
[Euro IVA Esclusa]</t>
  </si>
  <si>
    <t>Una Tantum Aggiuntiva per coppia di canali a 64 kbps
[Euro IVA Esclusa]</t>
  </si>
  <si>
    <t>Una Tantum
per utenza
[Euro IVA Esclusa]</t>
  </si>
  <si>
    <t>Canone Mensile
per utenza 
[Euro IVA Esclusa]</t>
  </si>
  <si>
    <t>PBR</t>
  </si>
  <si>
    <t>PWF</t>
  </si>
  <si>
    <t>SBRI - Servizio di Banda RIservata:</t>
  </si>
  <si>
    <t>SBRI - SERVIZI DI BASE</t>
  </si>
  <si>
    <t>Tabella SBRI-A Servizio di Banda Riservata (SBRI)</t>
  </si>
  <si>
    <t>Una Tantum
per canale a 64kbps
[Euro IVA Esclusa]</t>
  </si>
  <si>
    <t>Canone Mensile per canale a 64kbps
[Euro IVA Esclusa]</t>
  </si>
  <si>
    <t>Canone Mensile
per canale a 64kbps
Incremento %
[%]</t>
  </si>
  <si>
    <t>Una Tantum
per canale a 64kbps
Incremento %
[%]</t>
  </si>
  <si>
    <t>Tabella STDE-F Affidabilità elevata e Finestra di erogazione estesa</t>
  </si>
  <si>
    <t>PMA</t>
  </si>
  <si>
    <t>SCOErif</t>
  </si>
  <si>
    <t>SCOEVOIPrif</t>
  </si>
  <si>
    <t>SCOETELPrif</t>
  </si>
  <si>
    <t>SSUPrif</t>
  </si>
  <si>
    <t>SSUPSSUSrif</t>
  </si>
  <si>
    <t>SSUPFORMrif</t>
  </si>
  <si>
    <t>SICPrif</t>
  </si>
  <si>
    <t>SICPSPUNrif</t>
  </si>
  <si>
    <t>SICPSCENrif</t>
  </si>
  <si>
    <t>BNA
[Mbps]</t>
  </si>
  <si>
    <t>TRrif</t>
  </si>
  <si>
    <t>TRSTDErif</t>
  </si>
  <si>
    <t>TRSTDOrif</t>
  </si>
  <si>
    <t>TRSTDSrif</t>
  </si>
  <si>
    <r>
      <t>SSUS</t>
    </r>
    <r>
      <rPr>
        <b/>
        <i/>
        <vertAlign val="subscript"/>
        <sz val="9"/>
        <color theme="1"/>
        <rFont val="Trebuchet MS"/>
        <family val="2"/>
      </rPr>
      <t>i</t>
    </r>
  </si>
  <si>
    <r>
      <t>FORM</t>
    </r>
    <r>
      <rPr>
        <b/>
        <i/>
        <vertAlign val="subscript"/>
        <sz val="9"/>
        <color theme="1"/>
        <rFont val="Trebuchet MS"/>
        <family val="2"/>
      </rPr>
      <t>i</t>
    </r>
  </si>
  <si>
    <r>
      <t>Canone Mensile Aggiuntivo per apparato aggiuntivo con capacità di memorizzazione delle sessioni di video conferenza di 1TeraByte</t>
    </r>
    <r>
      <rPr>
        <sz val="9"/>
        <color theme="1"/>
        <rFont val="Trebuchet MS"/>
        <family val="2"/>
      </rPr>
      <t xml:space="preserve">
</t>
    </r>
    <r>
      <rPr>
        <b/>
        <sz val="9"/>
        <color theme="1"/>
        <rFont val="Trebuchet MS"/>
        <family val="2"/>
      </rPr>
      <t>[Euro IVA Esclusa]</t>
    </r>
  </si>
  <si>
    <r>
      <t>CEIP</t>
    </r>
    <r>
      <rPr>
        <b/>
        <i/>
        <vertAlign val="subscript"/>
        <sz val="9"/>
        <color theme="1"/>
        <rFont val="Trebuchet MS"/>
        <family val="2"/>
      </rPr>
      <t>i</t>
    </r>
  </si>
  <si>
    <r>
      <t>GW</t>
    </r>
    <r>
      <rPr>
        <b/>
        <i/>
        <vertAlign val="subscript"/>
        <sz val="9"/>
        <color theme="1"/>
        <rFont val="Trebuchet MS"/>
        <family val="2"/>
      </rPr>
      <t>j</t>
    </r>
  </si>
  <si>
    <r>
      <t>RESI</t>
    </r>
    <r>
      <rPr>
        <b/>
        <i/>
        <vertAlign val="subscript"/>
        <sz val="9"/>
        <color theme="1"/>
        <rFont val="Trebuchet MS"/>
        <family val="2"/>
      </rPr>
      <t>r</t>
    </r>
  </si>
  <si>
    <r>
      <t>ENIP</t>
    </r>
    <r>
      <rPr>
        <b/>
        <i/>
        <vertAlign val="subscript"/>
        <sz val="9"/>
        <color theme="1"/>
        <rFont val="Trebuchet MS"/>
        <family val="2"/>
      </rPr>
      <t>k</t>
    </r>
  </si>
  <si>
    <r>
      <t>ITEP</t>
    </r>
    <r>
      <rPr>
        <b/>
        <i/>
        <vertAlign val="subscript"/>
        <sz val="9"/>
        <color theme="1"/>
        <rFont val="Trebuchet MS"/>
        <family val="2"/>
      </rPr>
      <t>i</t>
    </r>
  </si>
  <si>
    <r>
      <t>ETEP</t>
    </r>
    <r>
      <rPr>
        <b/>
        <i/>
        <vertAlign val="subscript"/>
        <sz val="9"/>
        <color theme="1"/>
        <rFont val="Trebuchet MS"/>
        <family val="2"/>
      </rPr>
      <t>j</t>
    </r>
  </si>
  <si>
    <r>
      <t>Tabella SCEN-B Finestra di erogazione estesa</t>
    </r>
    <r>
      <rPr>
        <sz val="9"/>
        <rFont val="Trebuchet MS"/>
        <family val="2"/>
      </rPr>
      <t xml:space="preserve"> </t>
    </r>
  </si>
  <si>
    <r>
      <t>Tabella SPUN-F Finestra di erogazione estesa</t>
    </r>
    <r>
      <rPr>
        <sz val="9"/>
        <rFont val="Trebuchet MS"/>
        <family val="2"/>
      </rPr>
      <t xml:space="preserve"> </t>
    </r>
  </si>
  <si>
    <r>
      <t>SPUN</t>
    </r>
    <r>
      <rPr>
        <b/>
        <i/>
        <vertAlign val="subscript"/>
        <sz val="9"/>
        <color theme="1"/>
        <rFont val="Trebuchet MS"/>
        <family val="2"/>
      </rPr>
      <t>i</t>
    </r>
  </si>
  <si>
    <r>
      <t>SCEN</t>
    </r>
    <r>
      <rPr>
        <b/>
        <i/>
        <vertAlign val="subscript"/>
        <sz val="9"/>
        <color theme="1"/>
        <rFont val="Trebuchet MS"/>
        <family val="2"/>
      </rPr>
      <t>i</t>
    </r>
  </si>
  <si>
    <r>
      <rPr>
        <b/>
        <sz val="9"/>
        <color theme="1"/>
        <rFont val="Trebuchet MS"/>
        <family val="2"/>
      </rPr>
      <t>Tabella BKUP-A Backup per accessi STDE tramite rete ISDN</t>
    </r>
    <r>
      <rPr>
        <sz val="9"/>
        <color theme="1"/>
        <rFont val="Trebuchet MS"/>
        <family val="2"/>
      </rPr>
      <t xml:space="preserve"> </t>
    </r>
    <r>
      <rPr>
        <b/>
        <sz val="9"/>
        <color theme="1"/>
        <rFont val="Trebuchet MS"/>
        <family val="2"/>
      </rPr>
      <t>o radiomobile</t>
    </r>
  </si>
  <si>
    <r>
      <rPr>
        <b/>
        <sz val="9"/>
        <color theme="1"/>
        <rFont val="Trebuchet MS"/>
        <family val="2"/>
      </rPr>
      <t>Tabel</t>
    </r>
    <r>
      <rPr>
        <b/>
        <sz val="9"/>
        <rFont val="Trebuchet MS"/>
        <family val="2"/>
      </rPr>
      <t>la BKUP</t>
    </r>
    <r>
      <rPr>
        <b/>
        <sz val="9"/>
        <color theme="1"/>
        <rFont val="Trebuchet MS"/>
        <family val="2"/>
      </rPr>
      <t>-B Backup per accessi STDO tramite rete ISDN</t>
    </r>
    <r>
      <rPr>
        <sz val="9"/>
        <color theme="1"/>
        <rFont val="Trebuchet MS"/>
        <family val="2"/>
      </rPr>
      <t xml:space="preserve"> </t>
    </r>
    <r>
      <rPr>
        <b/>
        <sz val="9"/>
        <color theme="1"/>
        <rFont val="Trebuchet MS"/>
        <family val="2"/>
      </rPr>
      <t>o radiomobile</t>
    </r>
  </si>
  <si>
    <r>
      <t>Tabella STDS-C Finestra di erogazione estesa</t>
    </r>
    <r>
      <rPr>
        <sz val="9"/>
        <color theme="1"/>
        <rFont val="Trebuchet MS"/>
        <family val="2"/>
      </rPr>
      <t xml:space="preserve"> </t>
    </r>
  </si>
  <si>
    <r>
      <t>Tabella STDO-D Finestra di erogazione estesa</t>
    </r>
    <r>
      <rPr>
        <sz val="9"/>
        <color theme="1"/>
        <rFont val="Trebuchet MS"/>
        <family val="2"/>
      </rPr>
      <t xml:space="preserve"> </t>
    </r>
  </si>
  <si>
    <r>
      <t>Tabella STDE-E Finestra di erogazione estesa</t>
    </r>
    <r>
      <rPr>
        <sz val="9"/>
        <color theme="1"/>
        <rFont val="Trebuchet MS"/>
        <family val="2"/>
      </rPr>
      <t xml:space="preserve"> </t>
    </r>
  </si>
  <si>
    <r>
      <t>STDE</t>
    </r>
    <r>
      <rPr>
        <b/>
        <i/>
        <vertAlign val="subscript"/>
        <sz val="9"/>
        <color theme="1"/>
        <rFont val="Trebuchet MS"/>
        <family val="2"/>
      </rPr>
      <t>i</t>
    </r>
  </si>
  <si>
    <r>
      <t>PSBRI</t>
    </r>
    <r>
      <rPr>
        <b/>
        <i/>
        <vertAlign val="subscript"/>
        <sz val="9"/>
        <color theme="1"/>
        <rFont val="Trebuchet MS"/>
        <family val="2"/>
      </rPr>
      <t>k</t>
    </r>
  </si>
  <si>
    <r>
      <t>PSB</t>
    </r>
    <r>
      <rPr>
        <b/>
        <vertAlign val="subscript"/>
        <sz val="9"/>
        <color theme="1"/>
        <rFont val="Trebuchet MS"/>
        <family val="2"/>
      </rPr>
      <t>n,k</t>
    </r>
  </si>
  <si>
    <r>
      <t>STDO</t>
    </r>
    <r>
      <rPr>
        <b/>
        <i/>
        <vertAlign val="subscript"/>
        <sz val="9"/>
        <color theme="1"/>
        <rFont val="Trebuchet MS"/>
        <family val="2"/>
      </rPr>
      <t>i</t>
    </r>
  </si>
  <si>
    <r>
      <t>STDS</t>
    </r>
    <r>
      <rPr>
        <b/>
        <i/>
        <vertAlign val="subscript"/>
        <sz val="9"/>
        <color theme="1"/>
        <rFont val="Trebuchet MS"/>
        <family val="2"/>
      </rPr>
      <t>i</t>
    </r>
  </si>
  <si>
    <r>
      <rPr>
        <b/>
        <i/>
        <sz val="9"/>
        <color theme="1"/>
        <rFont val="Trebuchet MS"/>
        <family val="2"/>
      </rPr>
      <t>TRrif</t>
    </r>
  </si>
  <si>
    <r>
      <rPr>
        <b/>
        <i/>
        <sz val="9"/>
        <color theme="1"/>
        <rFont val="Trebuchet MS"/>
        <family val="2"/>
      </rPr>
      <t>TRSTDErif</t>
    </r>
  </si>
  <si>
    <r>
      <rPr>
        <b/>
        <i/>
        <sz val="9"/>
        <color theme="1"/>
        <rFont val="Trebuchet MS"/>
        <family val="2"/>
      </rPr>
      <t>TRSTDOrif</t>
    </r>
  </si>
  <si>
    <r>
      <rPr>
        <b/>
        <i/>
        <sz val="9"/>
        <color theme="1"/>
        <rFont val="Trebuchet MS"/>
        <family val="2"/>
      </rPr>
      <t>TRSTDSrif</t>
    </r>
  </si>
  <si>
    <r>
      <rPr>
        <b/>
        <i/>
        <sz val="9"/>
        <color theme="1"/>
        <rFont val="Trebuchet MS"/>
        <family val="2"/>
      </rPr>
      <t>SICPrif</t>
    </r>
  </si>
  <si>
    <r>
      <rPr>
        <b/>
        <i/>
        <sz val="9"/>
        <color theme="1"/>
        <rFont val="Trebuchet MS"/>
        <family val="2"/>
      </rPr>
      <t>SICPSPUNrif</t>
    </r>
  </si>
  <si>
    <r>
      <rPr>
        <b/>
        <i/>
        <sz val="9"/>
        <color theme="1"/>
        <rFont val="Trebuchet MS"/>
        <family val="2"/>
      </rPr>
      <t>SICPSCENrif</t>
    </r>
  </si>
  <si>
    <r>
      <rPr>
        <b/>
        <i/>
        <sz val="9"/>
        <color theme="1"/>
        <rFont val="Trebuchet MS"/>
        <family val="2"/>
      </rPr>
      <t>SSUPrif</t>
    </r>
  </si>
  <si>
    <r>
      <rPr>
        <b/>
        <i/>
        <sz val="9"/>
        <color theme="1"/>
        <rFont val="Trebuchet MS"/>
        <family val="2"/>
      </rPr>
      <t>SSUPSSUSrif</t>
    </r>
  </si>
  <si>
    <r>
      <rPr>
        <b/>
        <i/>
        <sz val="9"/>
        <color theme="1"/>
        <rFont val="Trebuchet MS"/>
        <family val="2"/>
      </rPr>
      <t>SSUPFORMrif</t>
    </r>
  </si>
  <si>
    <r>
      <rPr>
        <b/>
        <i/>
        <sz val="9"/>
        <color theme="1"/>
        <rFont val="Trebuchet MS"/>
        <family val="2"/>
      </rPr>
      <t>PTPglobale</t>
    </r>
  </si>
  <si>
    <r>
      <t>PTPmax</t>
    </r>
    <r>
      <rPr>
        <b/>
        <vertAlign val="subscript"/>
        <sz val="9"/>
        <color rgb="FF000000"/>
        <rFont val="Trebuchet MS"/>
        <family val="2"/>
      </rPr>
      <t>STDE</t>
    </r>
  </si>
  <si>
    <r>
      <t>PTPmax</t>
    </r>
    <r>
      <rPr>
        <b/>
        <vertAlign val="subscript"/>
        <sz val="9"/>
        <color rgb="FF000000"/>
        <rFont val="Trebuchet MS"/>
        <family val="2"/>
      </rPr>
      <t>TR</t>
    </r>
  </si>
  <si>
    <r>
      <t>PTPmax</t>
    </r>
    <r>
      <rPr>
        <b/>
        <vertAlign val="subscript"/>
        <sz val="9"/>
        <color rgb="FF000000"/>
        <rFont val="Trebuchet MS"/>
        <family val="2"/>
      </rPr>
      <t>STDO</t>
    </r>
  </si>
  <si>
    <r>
      <t>PTPmax</t>
    </r>
    <r>
      <rPr>
        <b/>
        <vertAlign val="subscript"/>
        <sz val="9"/>
        <color rgb="FF000000"/>
        <rFont val="Trebuchet MS"/>
        <family val="2"/>
      </rPr>
      <t>STDS</t>
    </r>
  </si>
  <si>
    <r>
      <t>PTPmax</t>
    </r>
    <r>
      <rPr>
        <b/>
        <vertAlign val="subscript"/>
        <sz val="9"/>
        <color rgb="FF000000"/>
        <rFont val="Trebuchet MS"/>
        <family val="2"/>
      </rPr>
      <t>SICP</t>
    </r>
  </si>
  <si>
    <r>
      <t>PTPmax</t>
    </r>
    <r>
      <rPr>
        <b/>
        <vertAlign val="subscript"/>
        <sz val="9"/>
        <color rgb="FF000000"/>
        <rFont val="Trebuchet MS"/>
        <family val="2"/>
      </rPr>
      <t>SPUN</t>
    </r>
  </si>
  <si>
    <r>
      <t>PTPmax</t>
    </r>
    <r>
      <rPr>
        <b/>
        <vertAlign val="subscript"/>
        <sz val="9"/>
        <color rgb="FF000000"/>
        <rFont val="Trebuchet MS"/>
        <family val="2"/>
      </rPr>
      <t>SCEN</t>
    </r>
  </si>
  <si>
    <r>
      <t>PTPmax</t>
    </r>
    <r>
      <rPr>
        <b/>
        <vertAlign val="subscript"/>
        <sz val="9"/>
        <color rgb="FF000000"/>
        <rFont val="Trebuchet MS"/>
        <family val="2"/>
      </rPr>
      <t>SCOE</t>
    </r>
  </si>
  <si>
    <r>
      <t>PTPmax</t>
    </r>
    <r>
      <rPr>
        <b/>
        <vertAlign val="subscript"/>
        <sz val="9"/>
        <color rgb="FF000000"/>
        <rFont val="Trebuchet MS"/>
        <family val="2"/>
      </rPr>
      <t>VOIP</t>
    </r>
  </si>
  <si>
    <r>
      <t>PTPmax</t>
    </r>
    <r>
      <rPr>
        <b/>
        <vertAlign val="subscript"/>
        <sz val="9"/>
        <color rgb="FF000000"/>
        <rFont val="Trebuchet MS"/>
        <family val="2"/>
      </rPr>
      <t>TELP</t>
    </r>
  </si>
  <si>
    <r>
      <t>PTPmax</t>
    </r>
    <r>
      <rPr>
        <b/>
        <vertAlign val="subscript"/>
        <sz val="9"/>
        <color rgb="FF000000"/>
        <rFont val="Trebuchet MS"/>
        <family val="2"/>
      </rPr>
      <t>SSUP</t>
    </r>
  </si>
  <si>
    <r>
      <t>PTPmax</t>
    </r>
    <r>
      <rPr>
        <b/>
        <vertAlign val="subscript"/>
        <sz val="9"/>
        <color rgb="FF000000"/>
        <rFont val="Trebuchet MS"/>
        <family val="2"/>
      </rPr>
      <t>SSUS</t>
    </r>
  </si>
  <si>
    <r>
      <t>PTPmax</t>
    </r>
    <r>
      <rPr>
        <b/>
        <vertAlign val="subscript"/>
        <sz val="9"/>
        <color rgb="FF000000"/>
        <rFont val="Trebuchet MS"/>
        <family val="2"/>
      </rPr>
      <t>FORM</t>
    </r>
  </si>
  <si>
    <t>PTP
Massimo</t>
  </si>
  <si>
    <t>PSEAE</t>
  </si>
  <si>
    <t>PSEFE</t>
  </si>
  <si>
    <t>PSEAEFE</t>
  </si>
  <si>
    <t>PBRAE</t>
  </si>
  <si>
    <t>PBRFE</t>
  </si>
  <si>
    <t>PBRAEFE</t>
  </si>
  <si>
    <t>PREAE</t>
  </si>
  <si>
    <t>PREFE</t>
  </si>
  <si>
    <t>PREAEFE</t>
  </si>
  <si>
    <t>PWFFE</t>
  </si>
  <si>
    <r>
      <rPr>
        <b/>
        <sz val="9"/>
        <color theme="1"/>
        <rFont val="Trebuchet MS"/>
        <family val="2"/>
      </rPr>
      <t>Tabella BKUP-A1 Backup per accessi STDE tramite rete ISDN</t>
    </r>
    <r>
      <rPr>
        <sz val="9"/>
        <color theme="1"/>
        <rFont val="Trebuchet MS"/>
        <family val="2"/>
      </rPr>
      <t xml:space="preserve"> </t>
    </r>
    <r>
      <rPr>
        <b/>
        <sz val="9"/>
        <color theme="1"/>
        <rFont val="Trebuchet MS"/>
        <family val="2"/>
      </rPr>
      <t>o radiomobile - Opzione Finestra di erogazione estesa</t>
    </r>
  </si>
  <si>
    <r>
      <rPr>
        <b/>
        <sz val="9"/>
        <color theme="1"/>
        <rFont val="Trebuchet MS"/>
        <family val="2"/>
      </rPr>
      <t>Tabella BKUP-B1 Backup per accessi STDO tramite rete ISDN</t>
    </r>
    <r>
      <rPr>
        <sz val="9"/>
        <color theme="1"/>
        <rFont val="Trebuchet MS"/>
        <family val="2"/>
      </rPr>
      <t xml:space="preserve"> </t>
    </r>
    <r>
      <rPr>
        <b/>
        <sz val="9"/>
        <color theme="1"/>
        <rFont val="Trebuchet MS"/>
        <family val="2"/>
      </rPr>
      <t>o radiomobile - Opzione Finestra di erogazione estesa</t>
    </r>
  </si>
  <si>
    <t>PMAAE</t>
  </si>
  <si>
    <t>PMAFE</t>
  </si>
  <si>
    <t>PMAAEFE</t>
  </si>
  <si>
    <t>PWFAE</t>
  </si>
  <si>
    <t>PWFAEFE</t>
  </si>
  <si>
    <t>PACAE</t>
  </si>
  <si>
    <t>PAFAE</t>
  </si>
  <si>
    <t>PACFE</t>
  </si>
  <si>
    <t>PACAEFE</t>
  </si>
  <si>
    <t>PAFFE</t>
  </si>
  <si>
    <t>PAFAEFE</t>
  </si>
  <si>
    <t>PARAE</t>
  </si>
  <si>
    <t>PARFE</t>
  </si>
  <si>
    <t>PARAEFE</t>
  </si>
  <si>
    <t>PUTSPUNi</t>
  </si>
  <si>
    <t>PSPUNi</t>
  </si>
  <si>
    <t>(UTSPUNi)</t>
  </si>
  <si>
    <t>(SPUNi)</t>
  </si>
  <si>
    <t>PUTRESIr</t>
  </si>
  <si>
    <t>PRESIr</t>
  </si>
  <si>
    <t>(UTRESIr)</t>
  </si>
  <si>
    <t>(RESIr)</t>
  </si>
  <si>
    <t>PUTENIPk</t>
  </si>
  <si>
    <t>PENIPk</t>
  </si>
  <si>
    <t>(ENIPk)</t>
  </si>
  <si>
    <t>Canoni STDE in AE, FE e AEFE</t>
  </si>
  <si>
    <t>UT STDE in Base, AE e AEFE</t>
  </si>
  <si>
    <t>Canoni MA in AE, FE e AEFE</t>
  </si>
  <si>
    <t>Canoni WF in AE, FE e AEFE</t>
  </si>
  <si>
    <t>Canoni BK</t>
  </si>
  <si>
    <t>UT STDO in Base, AE e AEFE</t>
  </si>
  <si>
    <t>Canoni STDO e MA in Base</t>
  </si>
  <si>
    <t>Canoni STDO in AE, FE e AEFE</t>
  </si>
  <si>
    <t>UT STDS in Base</t>
  </si>
  <si>
    <t>Canoni STDS e WF in Base</t>
  </si>
  <si>
    <t>Canoni STDS in FE</t>
  </si>
  <si>
    <t xml:space="preserve">Canoni WF in FE </t>
  </si>
  <si>
    <t>Canoni SPUN, AC, AF e AR in Base</t>
  </si>
  <si>
    <t>UT SPUN in Base, AE, FE e AEFE</t>
  </si>
  <si>
    <t>Canoni SPUN in AE, FE e AEFE</t>
  </si>
  <si>
    <t>Canoni AC in AE, FE e AEFE</t>
  </si>
  <si>
    <t>Canoni AF in AE, FE e AEFE</t>
  </si>
  <si>
    <t>Canoni AR in AE, FE e AEFE</t>
  </si>
  <si>
    <t>UT SCEN in Base</t>
  </si>
  <si>
    <t>Canoni SCEN in Base e FE</t>
  </si>
  <si>
    <t>Canoni CEIP in AE, FE e AEFE</t>
  </si>
  <si>
    <t>Canoni BR(CEIP) in AE, FE e AEFE</t>
  </si>
  <si>
    <t>Canoni CEIP, SE(CEIP) e BR(CEIP) in Base</t>
  </si>
  <si>
    <t>Canoni SE(CEIP) in AE, FE e AEFE</t>
  </si>
  <si>
    <t>Canoni GW in Base e FE</t>
  </si>
  <si>
    <t>Canoni RESI e BR(RESI) in Base</t>
  </si>
  <si>
    <t>Canoni RESI in AE, FE e AEFE</t>
  </si>
  <si>
    <t>Canoni BR(RESI) in AE, FE e AEFE</t>
  </si>
  <si>
    <t>Canoni ENIP in AE e FE</t>
  </si>
  <si>
    <t>UT CEIP in Base, AE e AEFE</t>
  </si>
  <si>
    <t>UT GW in Base</t>
  </si>
  <si>
    <t>UT RESI in Base, AE e AEFE</t>
  </si>
  <si>
    <t>UT ENIP in Base</t>
  </si>
  <si>
    <t>Canoni ITEP2 in AE, FE e AEFE</t>
  </si>
  <si>
    <t>Canoni ITEP e RE(ITEP) in Base</t>
  </si>
  <si>
    <t>Canoni RE(ITEP2) in AE, FE e AEFE</t>
  </si>
  <si>
    <t>Canoni ETEP in AE e FE</t>
  </si>
  <si>
    <t>UT ITEP2 in Base, AE e AEFE</t>
  </si>
  <si>
    <t>UT ETEP in Base</t>
  </si>
  <si>
    <t>PUTSTDEi</t>
  </si>
  <si>
    <t>PSTDEi</t>
  </si>
  <si>
    <t>(UTSTDEi)</t>
  </si>
  <si>
    <t>(STDEi)</t>
  </si>
  <si>
    <t>PBKr</t>
  </si>
  <si>
    <t>PBKFEr</t>
  </si>
  <si>
    <t>PUTSTDOi</t>
  </si>
  <si>
    <t>PSTDOi</t>
  </si>
  <si>
    <t>(UTSTDOi)</t>
  </si>
  <si>
    <t>(STDOi)</t>
  </si>
  <si>
    <t>PUTSTDSi</t>
  </si>
  <si>
    <t>PSTDSi</t>
  </si>
  <si>
    <t>(STDSi)</t>
  </si>
  <si>
    <t>PUTSCENi</t>
  </si>
  <si>
    <t>PSCENi</t>
  </si>
  <si>
    <t>(SCENi)</t>
  </si>
  <si>
    <t>PUTCEIPi</t>
  </si>
  <si>
    <t>PCEIPi</t>
  </si>
  <si>
    <t>(UTCEIPi)</t>
  </si>
  <si>
    <t>(CEIPi)</t>
  </si>
  <si>
    <t>PUTGWj</t>
  </si>
  <si>
    <t>PGWj</t>
  </si>
  <si>
    <t>(GWj)</t>
  </si>
  <si>
    <t>PUTITEPi</t>
  </si>
  <si>
    <t>PITEPi</t>
  </si>
  <si>
    <t>(UTITEPi)</t>
  </si>
  <si>
    <t>(ITEPi)</t>
  </si>
  <si>
    <t>PUTETEPj</t>
  </si>
  <si>
    <t>PETEPj</t>
  </si>
  <si>
    <t>(ETEPj)</t>
  </si>
  <si>
    <t>PSSUSi</t>
  </si>
  <si>
    <t>PFORMi</t>
  </si>
  <si>
    <t>Canoni STDE, MA e WF in Base</t>
  </si>
  <si>
    <t>revisione giugno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</si>
</sst>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-410]\ * #,##0.00_-;\-[$€-410]\ * #,##0.00_-;_-[$€-410]\ * &quot;-&quot;??_-;_-@_-"/>
    <numFmt numFmtId="165" formatCode="_-* #,##0_-;\-* #,##0_-;_-* &quot;-&quot;??_-;_-@_-"/>
    <numFmt numFmtId="166" formatCode="_-* #,##0.00_-;\-* #,##0.00_-;_-* &quot;-&quot;_-;_-@_-"/>
    <numFmt numFmtId="167" formatCode="0.0000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  <charset val="204"/>
    </font>
    <font>
      <sz val="10"/>
      <name val="Helv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b/>
      <sz val="9"/>
      <name val="Trebuchet MS"/>
      <family val="2"/>
    </font>
    <font>
      <b/>
      <sz val="9"/>
      <color rgb="FF000000"/>
      <name val="Trebuchet MS"/>
      <family val="2"/>
    </font>
    <font>
      <b/>
      <i/>
      <sz val="9"/>
      <color rgb="FFFF0000"/>
      <name val="Trebuchet MS"/>
      <family val="2"/>
    </font>
    <font>
      <sz val="9"/>
      <color rgb="FF000000"/>
      <name val="Trebuchet MS"/>
      <family val="2"/>
    </font>
    <font>
      <b/>
      <i/>
      <sz val="9"/>
      <color theme="1"/>
      <name val="Trebuchet MS"/>
      <family val="2"/>
    </font>
    <font>
      <b/>
      <i/>
      <sz val="9"/>
      <color rgb="FF000000"/>
      <name val="Trebuchet MS"/>
      <family val="2"/>
    </font>
    <font>
      <b/>
      <i/>
      <vertAlign val="subscript"/>
      <sz val="9"/>
      <color theme="1"/>
      <name val="Trebuchet MS"/>
      <family val="2"/>
    </font>
    <font>
      <sz val="9"/>
      <name val="Trebuchet MS"/>
      <family val="2"/>
    </font>
    <font>
      <b/>
      <sz val="9"/>
      <color rgb="FFFF0000"/>
      <name val="Trebuchet MS"/>
      <family val="2"/>
    </font>
    <font>
      <sz val="9"/>
      <color rgb="FFFF0000"/>
      <name val="Trebuchet MS"/>
      <family val="2"/>
    </font>
    <font>
      <b/>
      <vertAlign val="subscript"/>
      <sz val="9"/>
      <color theme="1"/>
      <name val="Trebuchet MS"/>
      <family val="2"/>
    </font>
    <font>
      <b/>
      <vertAlign val="subscript"/>
      <sz val="9"/>
      <color rgb="FF000000"/>
      <name val="Trebuchet MS"/>
      <family val="2"/>
    </font>
    <font>
      <sz val="9"/>
      <color theme="0"/>
      <name val="Trebuchet MS"/>
      <family val="2"/>
    </font>
    <font>
      <b/>
      <i/>
      <sz val="9"/>
      <color theme="0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Up"/>
    </fill>
    <fill>
      <patternFill patternType="lightUp">
        <bgColor rgb="FFD9D9D9"/>
      </patternFill>
    </fill>
    <fill>
      <patternFill patternType="solid">
        <fgColor rgb="FFE6E6E6"/>
        <bgColor indexed="64"/>
      </patternFill>
    </fill>
    <fill>
      <patternFill patternType="lightUp"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193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NumberFormat="1" applyFont="1" applyAlignment="1">
      <alignment horizontal="left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Border="1" applyAlignment="1">
      <alignment vertical="top" wrapText="1"/>
    </xf>
    <xf numFmtId="0" fontId="9" fillId="0" borderId="0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center"/>
    </xf>
    <xf numFmtId="44" fontId="6" fillId="7" borderId="1" xfId="1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44" fontId="5" fillId="0" borderId="6" xfId="1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0" xfId="0" applyFont="1" applyBorder="1"/>
    <xf numFmtId="44" fontId="5" fillId="0" borderId="0" xfId="1" applyFont="1" applyBorder="1"/>
    <xf numFmtId="0" fontId="11" fillId="0" borderId="0" xfId="0" applyFont="1" applyBorder="1"/>
    <xf numFmtId="44" fontId="5" fillId="0" borderId="1" xfId="1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44" fontId="5" fillId="0" borderId="10" xfId="1" applyFont="1" applyBorder="1"/>
    <xf numFmtId="0" fontId="6" fillId="0" borderId="11" xfId="0" applyFont="1" applyBorder="1"/>
    <xf numFmtId="44" fontId="5" fillId="0" borderId="0" xfId="1" applyFont="1"/>
    <xf numFmtId="44" fontId="6" fillId="0" borderId="0" xfId="0" applyNumberFormat="1" applyFont="1"/>
    <xf numFmtId="0" fontId="5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1" xfId="0" applyFont="1" applyBorder="1" applyAlignment="1">
      <alignment horizontal="left" vertical="center"/>
    </xf>
    <xf numFmtId="44" fontId="6" fillId="7" borderId="1" xfId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0" fontId="6" fillId="0" borderId="0" xfId="0" applyFont="1" applyAlignment="1">
      <alignment vertical="top"/>
    </xf>
    <xf numFmtId="164" fontId="6" fillId="0" borderId="0" xfId="1" applyNumberFormat="1" applyFont="1" applyFill="1" applyBorder="1" applyAlignment="1">
      <alignment vertical="center"/>
    </xf>
    <xf numFmtId="9" fontId="6" fillId="7" borderId="1" xfId="2" applyFont="1" applyFill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164" fontId="6" fillId="0" borderId="0" xfId="1" applyNumberFormat="1" applyFont="1" applyBorder="1" applyAlignment="1">
      <alignment vertical="top"/>
    </xf>
    <xf numFmtId="0" fontId="6" fillId="3" borderId="1" xfId="1" applyNumberFormat="1" applyFont="1" applyFill="1" applyBorder="1" applyAlignment="1">
      <alignment vertical="center"/>
    </xf>
    <xf numFmtId="49" fontId="14" fillId="0" borderId="0" xfId="0" applyNumberFormat="1" applyFont="1" applyFill="1" applyAlignment="1">
      <alignment vertical="center"/>
    </xf>
    <xf numFmtId="9" fontId="6" fillId="3" borderId="1" xfId="2" applyFont="1" applyFill="1" applyBorder="1" applyAlignment="1">
      <alignment horizontal="center"/>
    </xf>
    <xf numFmtId="9" fontId="6" fillId="7" borderId="1" xfId="2" applyFont="1" applyFill="1" applyBorder="1" applyAlignment="1">
      <alignment horizontal="center" vertical="center"/>
    </xf>
    <xf numFmtId="0" fontId="7" fillId="0" borderId="0" xfId="0" applyNumberFormat="1" applyFont="1"/>
    <xf numFmtId="0" fontId="14" fillId="0" borderId="0" xfId="0" applyNumberFormat="1" applyFont="1"/>
    <xf numFmtId="0" fontId="14" fillId="0" borderId="0" xfId="0" applyNumberFormat="1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44" fontId="6" fillId="7" borderId="1" xfId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9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top"/>
    </xf>
    <xf numFmtId="0" fontId="9" fillId="0" borderId="0" xfId="0" applyNumberFormat="1" applyFont="1" applyBorder="1" applyAlignment="1">
      <alignment horizontal="left" vertical="top" wrapText="1"/>
    </xf>
    <xf numFmtId="0" fontId="16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9" fontId="6" fillId="7" borderId="1" xfId="2" applyNumberFormat="1" applyFont="1" applyFill="1" applyBorder="1" applyAlignment="1">
      <alignment horizontal="center"/>
    </xf>
    <xf numFmtId="164" fontId="6" fillId="3" borderId="1" xfId="1" applyNumberFormat="1" applyFont="1" applyFill="1" applyBorder="1" applyAlignment="1">
      <alignment vertical="center"/>
    </xf>
    <xf numFmtId="165" fontId="6" fillId="0" borderId="0" xfId="0" applyNumberFormat="1" applyFont="1"/>
    <xf numFmtId="0" fontId="6" fillId="0" borderId="0" xfId="0" applyFont="1" applyAlignment="1">
      <alignment horizontal="justify" vertical="center"/>
    </xf>
    <xf numFmtId="44" fontId="6" fillId="0" borderId="6" xfId="1" applyFont="1" applyBorder="1"/>
    <xf numFmtId="44" fontId="6" fillId="0" borderId="0" xfId="1" applyFont="1" applyBorder="1"/>
    <xf numFmtId="44" fontId="6" fillId="0" borderId="0" xfId="1" applyFont="1"/>
    <xf numFmtId="0" fontId="6" fillId="0" borderId="0" xfId="0" applyFont="1" applyBorder="1" applyAlignment="1">
      <alignment horizontal="right"/>
    </xf>
    <xf numFmtId="44" fontId="6" fillId="12" borderId="0" xfId="1" applyFont="1" applyFill="1" applyBorder="1"/>
    <xf numFmtId="44" fontId="6" fillId="0" borderId="10" xfId="1" applyFont="1" applyBorder="1"/>
    <xf numFmtId="49" fontId="14" fillId="0" borderId="0" xfId="0" applyNumberFormat="1" applyFont="1"/>
    <xf numFmtId="0" fontId="7" fillId="0" borderId="0" xfId="0" applyNumberFormat="1" applyFont="1" applyAlignment="1">
      <alignment horizontal="justify" vertical="center"/>
    </xf>
    <xf numFmtId="0" fontId="6" fillId="0" borderId="0" xfId="0" applyNumberFormat="1" applyFont="1"/>
    <xf numFmtId="0" fontId="10" fillId="0" borderId="1" xfId="0" applyNumberFormat="1" applyFont="1" applyBorder="1" applyAlignment="1">
      <alignment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vertical="center"/>
    </xf>
    <xf numFmtId="0" fontId="7" fillId="0" borderId="0" xfId="0" applyFont="1"/>
    <xf numFmtId="164" fontId="6" fillId="3" borderId="1" xfId="1" applyNumberFormat="1" applyFont="1" applyFill="1" applyBorder="1"/>
    <xf numFmtId="0" fontId="10" fillId="0" borderId="1" xfId="0" applyFont="1" applyBorder="1" applyAlignment="1">
      <alignment horizontal="right" vertical="center" wrapText="1"/>
    </xf>
    <xf numFmtId="164" fontId="6" fillId="0" borderId="0" xfId="1" applyNumberFormat="1" applyFont="1" applyBorder="1"/>
    <xf numFmtId="0" fontId="5" fillId="0" borderId="0" xfId="0" applyNumberFormat="1" applyFont="1" applyAlignment="1">
      <alignment horizontal="justify" vertical="center"/>
    </xf>
    <xf numFmtId="0" fontId="9" fillId="0" borderId="0" xfId="0" applyNumberFormat="1" applyFont="1" applyAlignment="1">
      <alignment wrapText="1"/>
    </xf>
    <xf numFmtId="0" fontId="10" fillId="0" borderId="0" xfId="0" applyNumberFormat="1" applyFont="1" applyBorder="1" applyAlignment="1">
      <alignment vertical="center"/>
    </xf>
    <xf numFmtId="0" fontId="6" fillId="0" borderId="0" xfId="1" applyNumberFormat="1" applyFont="1" applyBorder="1"/>
    <xf numFmtId="0" fontId="6" fillId="3" borderId="1" xfId="1" applyNumberFormat="1" applyFont="1" applyFill="1" applyBorder="1"/>
    <xf numFmtId="0" fontId="8" fillId="0" borderId="0" xfId="0" applyNumberFormat="1" applyFont="1" applyBorder="1" applyAlignment="1">
      <alignment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Fill="1" applyAlignment="1">
      <alignment horizontal="justify" vertical="center"/>
    </xf>
    <xf numFmtId="0" fontId="6" fillId="0" borderId="0" xfId="0" applyNumberFormat="1" applyFont="1" applyAlignment="1"/>
    <xf numFmtId="0" fontId="5" fillId="0" borderId="0" xfId="0" applyNumberFormat="1" applyFont="1" applyAlignment="1"/>
    <xf numFmtId="0" fontId="14" fillId="0" borderId="0" xfId="0" applyNumberFormat="1" applyFont="1" applyAlignment="1"/>
    <xf numFmtId="0" fontId="5" fillId="0" borderId="0" xfId="0" applyNumberFormat="1" applyFont="1"/>
    <xf numFmtId="0" fontId="10" fillId="0" borderId="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165" fontId="7" fillId="0" borderId="2" xfId="10" applyNumberFormat="1" applyFont="1" applyFill="1" applyBorder="1" applyAlignment="1">
      <alignment vertical="center"/>
    </xf>
    <xf numFmtId="165" fontId="7" fillId="0" borderId="1" xfId="10" applyNumberFormat="1" applyFont="1" applyFill="1" applyBorder="1" applyAlignment="1">
      <alignment vertical="center"/>
    </xf>
    <xf numFmtId="9" fontId="14" fillId="7" borderId="1" xfId="2" applyFont="1" applyFill="1" applyBorder="1" applyAlignment="1">
      <alignment horizontal="center"/>
    </xf>
    <xf numFmtId="43" fontId="6" fillId="0" borderId="0" xfId="10" applyFont="1"/>
    <xf numFmtId="164" fontId="6" fillId="7" borderId="1" xfId="1" applyNumberFormat="1" applyFont="1" applyFill="1" applyBorder="1"/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164" fontId="6" fillId="3" borderId="1" xfId="1" applyNumberFormat="1" applyFont="1" applyFill="1" applyBorder="1" applyAlignment="1">
      <alignment horizontal="center"/>
    </xf>
    <xf numFmtId="41" fontId="6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10" fontId="6" fillId="0" borderId="0" xfId="0" applyNumberFormat="1" applyFont="1"/>
    <xf numFmtId="0" fontId="6" fillId="0" borderId="0" xfId="0" applyFont="1" applyBorder="1" applyAlignment="1">
      <alignment horizontal="right" vertical="center" wrapText="1"/>
    </xf>
    <xf numFmtId="0" fontId="5" fillId="0" borderId="6" xfId="0" applyFont="1" applyBorder="1"/>
    <xf numFmtId="0" fontId="5" fillId="0" borderId="0" xfId="0" applyFont="1" applyBorder="1"/>
    <xf numFmtId="0" fontId="5" fillId="0" borderId="10" xfId="0" applyFont="1" applyBorder="1"/>
    <xf numFmtId="0" fontId="8" fillId="0" borderId="14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vertical="center" wrapText="1"/>
    </xf>
    <xf numFmtId="44" fontId="6" fillId="10" borderId="14" xfId="1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44" fontId="6" fillId="0" borderId="14" xfId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11" fillId="10" borderId="14" xfId="0" applyFont="1" applyFill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8" fillId="9" borderId="14" xfId="0" applyFont="1" applyFill="1" applyBorder="1" applyAlignment="1">
      <alignment horizontal="left" vertical="center" wrapText="1"/>
    </xf>
    <xf numFmtId="44" fontId="5" fillId="11" borderId="14" xfId="1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vertical="center" wrapText="1"/>
    </xf>
    <xf numFmtId="10" fontId="6" fillId="0" borderId="0" xfId="2" applyNumberFormat="1" applyFont="1"/>
    <xf numFmtId="166" fontId="6" fillId="8" borderId="1" xfId="0" applyNumberFormat="1" applyFont="1" applyFill="1" applyBorder="1" applyAlignment="1">
      <alignment vertical="center" wrapText="1"/>
    </xf>
    <xf numFmtId="43" fontId="6" fillId="8" borderId="1" xfId="10" applyNumberFormat="1" applyFont="1" applyFill="1" applyBorder="1" applyAlignment="1">
      <alignment horizontal="center" vertical="center" wrapText="1"/>
    </xf>
    <xf numFmtId="43" fontId="6" fillId="8" borderId="1" xfId="0" applyNumberFormat="1" applyFont="1" applyFill="1" applyBorder="1" applyAlignment="1">
      <alignment horizontal="center" vertical="center" wrapText="1"/>
    </xf>
    <xf numFmtId="43" fontId="5" fillId="0" borderId="0" xfId="10" applyNumberFormat="1" applyFont="1" applyBorder="1" applyAlignment="1">
      <alignment horizontal="center" vertical="center" wrapText="1"/>
    </xf>
    <xf numFmtId="166" fontId="5" fillId="0" borderId="0" xfId="0" applyNumberFormat="1" applyFont="1"/>
    <xf numFmtId="166" fontId="6" fillId="8" borderId="1" xfId="10" applyNumberFormat="1" applyFont="1" applyFill="1" applyBorder="1" applyAlignment="1">
      <alignment horizontal="right" vertical="center" wrapText="1"/>
    </xf>
    <xf numFmtId="43" fontId="5" fillId="0" borderId="0" xfId="0" applyNumberFormat="1" applyFont="1"/>
    <xf numFmtId="43" fontId="5" fillId="0" borderId="0" xfId="0" applyNumberFormat="1" applyFont="1" applyBorder="1" applyAlignment="1">
      <alignment horizontal="center" vertical="center" wrapText="1"/>
    </xf>
    <xf numFmtId="43" fontId="6" fillId="6" borderId="1" xfId="0" applyNumberFormat="1" applyFont="1" applyFill="1" applyBorder="1" applyAlignment="1">
      <alignment horizontal="center" vertical="center" wrapText="1"/>
    </xf>
    <xf numFmtId="167" fontId="6" fillId="0" borderId="0" xfId="2" applyNumberFormat="1" applyFont="1"/>
    <xf numFmtId="0" fontId="7" fillId="2" borderId="1" xfId="0" applyNumberFormat="1" applyFont="1" applyFill="1" applyBorder="1" applyAlignment="1">
      <alignment horizontal="center" vertical="center" wrapText="1"/>
    </xf>
    <xf numFmtId="44" fontId="6" fillId="0" borderId="14" xfId="1" applyNumberFormat="1" applyFont="1" applyFill="1" applyBorder="1" applyAlignment="1">
      <alignment horizontal="center" vertical="center" wrapText="1"/>
    </xf>
    <xf numFmtId="44" fontId="6" fillId="10" borderId="14" xfId="1" applyNumberFormat="1" applyFont="1" applyFill="1" applyBorder="1" applyAlignment="1">
      <alignment horizontal="center" vertical="center" wrapText="1"/>
    </xf>
    <xf numFmtId="44" fontId="5" fillId="0" borderId="1" xfId="1" applyNumberFormat="1" applyFont="1" applyBorder="1"/>
    <xf numFmtId="44" fontId="5" fillId="11" borderId="14" xfId="1" applyNumberFormat="1" applyFont="1" applyFill="1" applyBorder="1" applyAlignment="1">
      <alignment horizontal="center" vertical="center" wrapText="1"/>
    </xf>
    <xf numFmtId="44" fontId="6" fillId="12" borderId="0" xfId="1" applyNumberFormat="1" applyFont="1" applyFill="1" applyBorder="1"/>
    <xf numFmtId="43" fontId="6" fillId="0" borderId="8" xfId="0" applyNumberFormat="1" applyFont="1" applyBorder="1"/>
    <xf numFmtId="0" fontId="5" fillId="5" borderId="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43" fontId="6" fillId="8" borderId="1" xfId="10" applyNumberFormat="1" applyFont="1" applyFill="1" applyBorder="1" applyAlignment="1">
      <alignment horizontal="right" vertical="center" wrapText="1"/>
    </xf>
    <xf numFmtId="9" fontId="6" fillId="0" borderId="0" xfId="2" applyFont="1"/>
    <xf numFmtId="0" fontId="19" fillId="0" borderId="0" xfId="0" applyFont="1"/>
    <xf numFmtId="0" fontId="20" fillId="0" borderId="3" xfId="0" applyNumberFormat="1" applyFont="1" applyBorder="1" applyAlignment="1">
      <alignment vertical="top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NumberFormat="1" applyFont="1"/>
    <xf numFmtId="0" fontId="5" fillId="0" borderId="0" xfId="0" applyNumberFormat="1" applyFont="1" applyFill="1"/>
    <xf numFmtId="0" fontId="7" fillId="0" borderId="0" xfId="0" applyNumberFormat="1" applyFont="1" applyFill="1"/>
    <xf numFmtId="0" fontId="8" fillId="0" borderId="1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left" vertical="center"/>
    </xf>
    <xf numFmtId="0" fontId="6" fillId="3" borderId="2" xfId="1" applyNumberFormat="1" applyFont="1" applyFill="1" applyBorder="1" applyAlignment="1">
      <alignment horizontal="center"/>
    </xf>
    <xf numFmtId="0" fontId="6" fillId="3" borderId="4" xfId="1" applyNumberFormat="1" applyFont="1" applyFill="1" applyBorder="1" applyAlignment="1">
      <alignment horizontal="center"/>
    </xf>
    <xf numFmtId="0" fontId="14" fillId="6" borderId="1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7" fillId="12" borderId="2" xfId="0" applyNumberFormat="1" applyFont="1" applyFill="1" applyBorder="1" applyAlignment="1">
      <alignment horizontal="center" vertical="center" wrapText="1"/>
    </xf>
    <xf numFmtId="49" fontId="7" fillId="12" borderId="4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left" vertical="top" wrapText="1"/>
    </xf>
    <xf numFmtId="0" fontId="9" fillId="0" borderId="0" xfId="0" applyNumberFormat="1" applyFont="1" applyAlignment="1">
      <alignment horizontal="left" vertical="top" wrapText="1"/>
    </xf>
  </cellXfs>
  <cellStyles count="11">
    <cellStyle name="_BTW_CNIPA_Allegato F1 Listino Prezzi_per Corghi - REVIEWED" xfId="4"/>
    <cellStyle name="_BTW_CNIPA_Allegato F1 Listino Prezzi_per Corghi - REVIEWED_22giu" xfId="5"/>
    <cellStyle name="Euro" xfId="6"/>
    <cellStyle name="Migliaia" xfId="10" builtinId="3"/>
    <cellStyle name="Migliaia 2" xfId="7"/>
    <cellStyle name="Normale" xfId="0" builtinId="0"/>
    <cellStyle name="Normale 2" xfId="3"/>
    <cellStyle name="Percentuale" xfId="2" builtinId="5"/>
    <cellStyle name="Percentuale 2" xfId="8"/>
    <cellStyle name="Stile 1" xfId="9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w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w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wmf"/><Relationship Id="rId2" Type="http://schemas.openxmlformats.org/officeDocument/2006/relationships/image" Target="../media/image13.emf"/><Relationship Id="rId1" Type="http://schemas.openxmlformats.org/officeDocument/2006/relationships/image" Target="../media/image12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2</xdr:col>
          <xdr:colOff>0</xdr:colOff>
          <xdr:row>2</xdr:row>
          <xdr:rowOff>106680</xdr:rowOff>
        </xdr:to>
        <xdr:sp macro="" textlink="">
          <xdr:nvSpPr>
            <xdr:cNvPr id="11280" name="Object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</xdr:col>
          <xdr:colOff>2918460</xdr:colOff>
          <xdr:row>2</xdr:row>
          <xdr:rowOff>114300</xdr:rowOff>
        </xdr:to>
        <xdr:sp macro="" textlink="">
          <xdr:nvSpPr>
            <xdr:cNvPr id="23571" name="Object 19" hidden="1">
              <a:extLst>
                <a:ext uri="{63B3BB69-23CF-44E3-9099-C40C66FF867C}">
                  <a14:compatExt spid="_x0000_s23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4</xdr:row>
          <xdr:rowOff>137160</xdr:rowOff>
        </xdr:from>
        <xdr:to>
          <xdr:col>4</xdr:col>
          <xdr:colOff>457200</xdr:colOff>
          <xdr:row>21</xdr:row>
          <xdr:rowOff>175260</xdr:rowOff>
        </xdr:to>
        <xdr:sp macro="" textlink="">
          <xdr:nvSpPr>
            <xdr:cNvPr id="23579" name="Object 27" hidden="1">
              <a:extLst>
                <a:ext uri="{63B3BB69-23CF-44E3-9099-C40C66FF867C}">
                  <a14:compatExt spid="_x0000_s23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26</xdr:row>
          <xdr:rowOff>22860</xdr:rowOff>
        </xdr:from>
        <xdr:to>
          <xdr:col>4</xdr:col>
          <xdr:colOff>419100</xdr:colOff>
          <xdr:row>38</xdr:row>
          <xdr:rowOff>106680</xdr:rowOff>
        </xdr:to>
        <xdr:sp macro="" textlink="">
          <xdr:nvSpPr>
            <xdr:cNvPr id="23583" name="Object 31" hidden="1">
              <a:extLst>
                <a:ext uri="{63B3BB69-23CF-44E3-9099-C40C66FF867C}">
                  <a14:compatExt spid="_x0000_s23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</xdr:colOff>
          <xdr:row>42</xdr:row>
          <xdr:rowOff>114300</xdr:rowOff>
        </xdr:from>
        <xdr:to>
          <xdr:col>1</xdr:col>
          <xdr:colOff>3352800</xdr:colOff>
          <xdr:row>52</xdr:row>
          <xdr:rowOff>30480</xdr:rowOff>
        </xdr:to>
        <xdr:sp macro="" textlink="">
          <xdr:nvSpPr>
            <xdr:cNvPr id="23584" name="Object 32" hidden="1">
              <a:extLst>
                <a:ext uri="{63B3BB69-23CF-44E3-9099-C40C66FF867C}">
                  <a14:compatExt spid="_x0000_s23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</xdr:col>
          <xdr:colOff>2766060</xdr:colOff>
          <xdr:row>2</xdr:row>
          <xdr:rowOff>121920</xdr:rowOff>
        </xdr:to>
        <xdr:sp macro="" textlink="">
          <xdr:nvSpPr>
            <xdr:cNvPr id="24595" name="Object 19" hidden="1">
              <a:extLst>
                <a:ext uri="{63B3BB69-23CF-44E3-9099-C40C66FF867C}">
                  <a14:compatExt spid="_x0000_s24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6</xdr:row>
          <xdr:rowOff>30480</xdr:rowOff>
        </xdr:from>
        <xdr:to>
          <xdr:col>4</xdr:col>
          <xdr:colOff>198120</xdr:colOff>
          <xdr:row>19</xdr:row>
          <xdr:rowOff>45720</xdr:rowOff>
        </xdr:to>
        <xdr:sp macro="" textlink="">
          <xdr:nvSpPr>
            <xdr:cNvPr id="24600" name="Object 24" hidden="1">
              <a:extLst>
                <a:ext uri="{63B3BB69-23CF-44E3-9099-C40C66FF867C}">
                  <a14:compatExt spid="_x0000_s24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30</xdr:row>
          <xdr:rowOff>30480</xdr:rowOff>
        </xdr:from>
        <xdr:to>
          <xdr:col>1</xdr:col>
          <xdr:colOff>3703320</xdr:colOff>
          <xdr:row>37</xdr:row>
          <xdr:rowOff>121920</xdr:rowOff>
        </xdr:to>
        <xdr:sp macro="" textlink="">
          <xdr:nvSpPr>
            <xdr:cNvPr id="24601" name="Object 25" hidden="1">
              <a:extLst>
                <a:ext uri="{63B3BB69-23CF-44E3-9099-C40C66FF867C}">
                  <a14:compatExt spid="_x0000_s24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</xdr:col>
          <xdr:colOff>3002280</xdr:colOff>
          <xdr:row>2</xdr:row>
          <xdr:rowOff>121920</xdr:rowOff>
        </xdr:to>
        <xdr:sp macro="" textlink="">
          <xdr:nvSpPr>
            <xdr:cNvPr id="25618" name="Object 18" hidden="1">
              <a:extLst>
                <a:ext uri="{63B3BB69-23CF-44E3-9099-C40C66FF867C}">
                  <a14:compatExt spid="_x0000_s25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4</xdr:row>
          <xdr:rowOff>106680</xdr:rowOff>
        </xdr:from>
        <xdr:to>
          <xdr:col>3</xdr:col>
          <xdr:colOff>495300</xdr:colOff>
          <xdr:row>26</xdr:row>
          <xdr:rowOff>38100</xdr:rowOff>
        </xdr:to>
        <xdr:sp macro="" textlink="">
          <xdr:nvSpPr>
            <xdr:cNvPr id="25624" name="Object 24" hidden="1">
              <a:extLst>
                <a:ext uri="{63B3BB69-23CF-44E3-9099-C40C66FF867C}">
                  <a14:compatExt spid="_x0000_s25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31</xdr:row>
          <xdr:rowOff>0</xdr:rowOff>
        </xdr:from>
        <xdr:to>
          <xdr:col>3</xdr:col>
          <xdr:colOff>594360</xdr:colOff>
          <xdr:row>43</xdr:row>
          <xdr:rowOff>137160</xdr:rowOff>
        </xdr:to>
        <xdr:sp macro="" textlink="">
          <xdr:nvSpPr>
            <xdr:cNvPr id="25625" name="Object 25" hidden="1">
              <a:extLst>
                <a:ext uri="{63B3BB69-23CF-44E3-9099-C40C66FF867C}">
                  <a14:compatExt spid="_x0000_s25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</xdr:col>
          <xdr:colOff>2918460</xdr:colOff>
          <xdr:row>2</xdr:row>
          <xdr:rowOff>121920</xdr:rowOff>
        </xdr:to>
        <xdr:sp macro="" textlink="">
          <xdr:nvSpPr>
            <xdr:cNvPr id="26629" name="Object 5" hidden="1">
              <a:extLst>
                <a:ext uri="{63B3BB69-23CF-44E3-9099-C40C66FF867C}">
                  <a14:compatExt spid="_x0000_s26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601980</xdr:colOff>
          <xdr:row>4</xdr:row>
          <xdr:rowOff>114300</xdr:rowOff>
        </xdr:from>
        <xdr:to>
          <xdr:col>1</xdr:col>
          <xdr:colOff>2651760</xdr:colOff>
          <xdr:row>10</xdr:row>
          <xdr:rowOff>38100</xdr:rowOff>
        </xdr:to>
        <xdr:sp macro="" textlink="">
          <xdr:nvSpPr>
            <xdr:cNvPr id="26630" name="Object 6" hidden="1">
              <a:extLst>
                <a:ext uri="{63B3BB69-23CF-44E3-9099-C40C66FF867C}">
                  <a14:compatExt spid="_x0000_s26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22860</xdr:rowOff>
        </xdr:from>
        <xdr:to>
          <xdr:col>1</xdr:col>
          <xdr:colOff>2522220</xdr:colOff>
          <xdr:row>17</xdr:row>
          <xdr:rowOff>99060</xdr:rowOff>
        </xdr:to>
        <xdr:sp macro="" textlink="">
          <xdr:nvSpPr>
            <xdr:cNvPr id="26631" name="Object 7" hidden="1">
              <a:extLst>
                <a:ext uri="{63B3BB69-23CF-44E3-9099-C40C66FF867C}">
                  <a14:compatExt spid="_x0000_s26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1.bin"/><Relationship Id="rId3" Type="http://schemas.openxmlformats.org/officeDocument/2006/relationships/vmlDrawing" Target="../drawings/vmlDrawing4.vml"/><Relationship Id="rId7" Type="http://schemas.openxmlformats.org/officeDocument/2006/relationships/image" Target="../media/image10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9.wmf"/><Relationship Id="rId4" Type="http://schemas.openxmlformats.org/officeDocument/2006/relationships/oleObject" Target="../embeddings/oleObject9.bin"/><Relationship Id="rId9" Type="http://schemas.openxmlformats.org/officeDocument/2006/relationships/image" Target="../media/image11.emf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4.bin"/><Relationship Id="rId3" Type="http://schemas.openxmlformats.org/officeDocument/2006/relationships/vmlDrawing" Target="../drawings/vmlDrawing5.vml"/><Relationship Id="rId7" Type="http://schemas.openxmlformats.org/officeDocument/2006/relationships/image" Target="../media/image13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6" Type="http://schemas.openxmlformats.org/officeDocument/2006/relationships/oleObject" Target="../embeddings/oleObject13.bin"/><Relationship Id="rId5" Type="http://schemas.openxmlformats.org/officeDocument/2006/relationships/image" Target="../media/image12.wmf"/><Relationship Id="rId4" Type="http://schemas.openxmlformats.org/officeDocument/2006/relationships/oleObject" Target="../embeddings/oleObject12.bin"/><Relationship Id="rId9" Type="http://schemas.openxmlformats.org/officeDocument/2006/relationships/image" Target="../media/image14.wmf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11" Type="http://schemas.openxmlformats.org/officeDocument/2006/relationships/image" Target="../media/image5.emf"/><Relationship Id="rId5" Type="http://schemas.openxmlformats.org/officeDocument/2006/relationships/image" Target="../media/image2.emf"/><Relationship Id="rId10" Type="http://schemas.openxmlformats.org/officeDocument/2006/relationships/oleObject" Target="../embeddings/oleObject5.bin"/><Relationship Id="rId4" Type="http://schemas.openxmlformats.org/officeDocument/2006/relationships/oleObject" Target="../embeddings/oleObject2.bin"/><Relationship Id="rId9" Type="http://schemas.openxmlformats.org/officeDocument/2006/relationships/image" Target="../media/image4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8.bin"/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6.wmf"/><Relationship Id="rId4" Type="http://schemas.openxmlformats.org/officeDocument/2006/relationships/oleObject" Target="../embeddings/oleObject6.bin"/><Relationship Id="rId9" Type="http://schemas.openxmlformats.org/officeDocument/2006/relationships/image" Target="../media/image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499984740745262"/>
  </sheetPr>
  <dimension ref="B4:I23"/>
  <sheetViews>
    <sheetView showGridLines="0" tabSelected="1" zoomScaleNormal="100" workbookViewId="0">
      <selection activeCell="B26" sqref="B26"/>
    </sheetView>
  </sheetViews>
  <sheetFormatPr defaultColWidth="9.109375" defaultRowHeight="13.2"/>
  <cols>
    <col min="1" max="1" width="4.33203125" style="2" customWidth="1"/>
    <col min="2" max="2" width="49" style="2" customWidth="1"/>
    <col min="3" max="3" width="20.109375" style="2" bestFit="1" customWidth="1"/>
    <col min="4" max="4" width="14.6640625" style="2" customWidth="1"/>
    <col min="5" max="5" width="1.88671875" style="2" customWidth="1"/>
    <col min="6" max="6" width="14.33203125" style="2" customWidth="1"/>
    <col min="7" max="7" width="22.109375" style="2" bestFit="1" customWidth="1"/>
    <col min="8" max="8" width="2" style="2" customWidth="1"/>
    <col min="9" max="16384" width="9.109375" style="2"/>
  </cols>
  <sheetData>
    <row r="4" spans="2:9">
      <c r="G4" s="35"/>
    </row>
    <row r="5" spans="2:9">
      <c r="B5" s="14" t="s">
        <v>257</v>
      </c>
    </row>
    <row r="6" spans="2:9" ht="30" customHeight="1">
      <c r="B6" s="127" t="s">
        <v>153</v>
      </c>
      <c r="C6" s="127" t="s">
        <v>477</v>
      </c>
      <c r="D6" s="127" t="s">
        <v>152</v>
      </c>
      <c r="F6" s="173" t="s">
        <v>291</v>
      </c>
      <c r="G6" s="173"/>
      <c r="H6" s="25"/>
    </row>
    <row r="7" spans="2:9" ht="15.6">
      <c r="B7" s="128" t="s">
        <v>253</v>
      </c>
      <c r="C7" s="129">
        <v>1640000000</v>
      </c>
      <c r="D7" s="130" t="s">
        <v>465</v>
      </c>
      <c r="F7" s="128" t="s">
        <v>453</v>
      </c>
      <c r="G7" s="154">
        <f>TRrif!G2</f>
        <v>164554380.67999998</v>
      </c>
      <c r="H7" s="25"/>
      <c r="I7" s="166"/>
    </row>
    <row r="8" spans="2:9" ht="15.6">
      <c r="B8" s="131" t="s">
        <v>212</v>
      </c>
      <c r="C8" s="132">
        <v>1221000000</v>
      </c>
      <c r="D8" s="133" t="s">
        <v>464</v>
      </c>
      <c r="F8" s="134" t="s">
        <v>454</v>
      </c>
      <c r="G8" s="153">
        <f>TRrif!G12</f>
        <v>137371602.75999999</v>
      </c>
    </row>
    <row r="9" spans="2:9" ht="15.6">
      <c r="B9" s="131" t="s">
        <v>213</v>
      </c>
      <c r="C9" s="132">
        <v>416000000</v>
      </c>
      <c r="D9" s="133" t="s">
        <v>466</v>
      </c>
      <c r="F9" s="134" t="s">
        <v>455</v>
      </c>
      <c r="G9" s="153">
        <f>TRrif!G31</f>
        <v>26150747.350000001</v>
      </c>
    </row>
    <row r="10" spans="2:9" ht="15.6">
      <c r="B10" s="131" t="s">
        <v>214</v>
      </c>
      <c r="C10" s="132">
        <v>3000000</v>
      </c>
      <c r="D10" s="133" t="s">
        <v>467</v>
      </c>
      <c r="F10" s="134" t="s">
        <v>456</v>
      </c>
      <c r="G10" s="153">
        <f>TRrif!G49</f>
        <v>1032030.57</v>
      </c>
    </row>
    <row r="11" spans="2:9" ht="15.6">
      <c r="B11" s="128" t="s">
        <v>254</v>
      </c>
      <c r="C11" s="129">
        <v>468000000</v>
      </c>
      <c r="D11" s="130" t="s">
        <v>468</v>
      </c>
      <c r="F11" s="128" t="s">
        <v>457</v>
      </c>
      <c r="G11" s="154">
        <f>SICPrif!G2</f>
        <v>11829611.190000001</v>
      </c>
      <c r="I11" s="166"/>
    </row>
    <row r="12" spans="2:9" ht="15.6">
      <c r="B12" s="131" t="s">
        <v>223</v>
      </c>
      <c r="C12" s="132">
        <v>433000000</v>
      </c>
      <c r="D12" s="133" t="s">
        <v>469</v>
      </c>
      <c r="F12" s="134" t="s">
        <v>458</v>
      </c>
      <c r="G12" s="153">
        <f>SICPrif!G10</f>
        <v>10390726.380000001</v>
      </c>
    </row>
    <row r="13" spans="2:9" ht="15.6">
      <c r="B13" s="131" t="s">
        <v>224</v>
      </c>
      <c r="C13" s="132">
        <v>35000000</v>
      </c>
      <c r="D13" s="133" t="s">
        <v>470</v>
      </c>
      <c r="F13" s="134" t="s">
        <v>459</v>
      </c>
      <c r="G13" s="153">
        <f>SICPrif!G34</f>
        <v>1438884.81</v>
      </c>
    </row>
    <row r="14" spans="2:9" ht="15.6">
      <c r="B14" s="128" t="s">
        <v>255</v>
      </c>
      <c r="C14" s="129">
        <v>119000000</v>
      </c>
      <c r="D14" s="130" t="s">
        <v>471</v>
      </c>
      <c r="F14" s="135" t="s">
        <v>416</v>
      </c>
      <c r="G14" s="154">
        <f>SCOErif!G2</f>
        <v>48905506.629999995</v>
      </c>
      <c r="I14" s="166"/>
    </row>
    <row r="15" spans="2:9" ht="15.6">
      <c r="B15" s="131" t="s">
        <v>228</v>
      </c>
      <c r="C15" s="132">
        <v>99000000</v>
      </c>
      <c r="D15" s="133" t="s">
        <v>472</v>
      </c>
      <c r="F15" s="136" t="s">
        <v>417</v>
      </c>
      <c r="G15" s="153">
        <f>SCOErif!G11</f>
        <v>36596327.649999999</v>
      </c>
    </row>
    <row r="16" spans="2:9" ht="15.6">
      <c r="B16" s="131" t="s">
        <v>229</v>
      </c>
      <c r="C16" s="132">
        <v>20000000</v>
      </c>
      <c r="D16" s="133" t="s">
        <v>473</v>
      </c>
      <c r="F16" s="136" t="s">
        <v>418</v>
      </c>
      <c r="G16" s="153">
        <f>SCOErif!G35</f>
        <v>12309178.98</v>
      </c>
    </row>
    <row r="17" spans="2:9" ht="15.6">
      <c r="B17" s="128" t="s">
        <v>256</v>
      </c>
      <c r="C17" s="129">
        <v>173000000</v>
      </c>
      <c r="D17" s="130" t="s">
        <v>474</v>
      </c>
      <c r="F17" s="128" t="s">
        <v>460</v>
      </c>
      <c r="G17" s="154">
        <f>SSUPrif!G2</f>
        <v>39297726.479999997</v>
      </c>
      <c r="I17" s="166"/>
    </row>
    <row r="18" spans="2:9" ht="15.6">
      <c r="B18" s="131" t="s">
        <v>251</v>
      </c>
      <c r="C18" s="132">
        <v>166000000</v>
      </c>
      <c r="D18" s="133" t="s">
        <v>475</v>
      </c>
      <c r="F18" s="134" t="s">
        <v>461</v>
      </c>
      <c r="G18" s="153">
        <f>SSUPrif!G7</f>
        <v>38709646.079999998</v>
      </c>
    </row>
    <row r="19" spans="2:9" ht="15.6">
      <c r="B19" s="131" t="s">
        <v>252</v>
      </c>
      <c r="C19" s="132">
        <v>7000000</v>
      </c>
      <c r="D19" s="133" t="s">
        <v>476</v>
      </c>
      <c r="F19" s="134" t="s">
        <v>462</v>
      </c>
      <c r="G19" s="153">
        <f>SSUPrif!G14</f>
        <v>588080.4</v>
      </c>
    </row>
    <row r="20" spans="2:9">
      <c r="B20" s="137" t="s">
        <v>258</v>
      </c>
      <c r="C20" s="138">
        <v>2400000000</v>
      </c>
      <c r="D20" s="139" t="s">
        <v>259</v>
      </c>
      <c r="F20" s="140" t="s">
        <v>463</v>
      </c>
      <c r="G20" s="156">
        <f>G7+G11+G14+G17</f>
        <v>264587224.97999996</v>
      </c>
      <c r="I20" s="166"/>
    </row>
    <row r="21" spans="2:9">
      <c r="G21" s="151"/>
    </row>
    <row r="22" spans="2:9">
      <c r="G22" s="141"/>
    </row>
    <row r="23" spans="2:9">
      <c r="G23" s="141"/>
    </row>
  </sheetData>
  <sheetProtection password="DFDD" sheet="1" objects="1" scenarios="1"/>
  <mergeCells count="1">
    <mergeCell ref="F6:G6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1280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2</xdr:col>
                <xdr:colOff>0</xdr:colOff>
                <xdr:row>2</xdr:row>
                <xdr:rowOff>106680</xdr:rowOff>
              </to>
            </anchor>
          </objectPr>
        </oleObject>
      </mc:Choice>
      <mc:Fallback>
        <oleObject progId="Equation.3" shapeId="11280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V37"/>
  <sheetViews>
    <sheetView showGridLines="0" workbookViewId="0">
      <selection activeCell="K19" sqref="K19"/>
    </sheetView>
  </sheetViews>
  <sheetFormatPr defaultColWidth="9.109375" defaultRowHeight="13.2"/>
  <cols>
    <col min="1" max="1" width="9.109375" style="2"/>
    <col min="2" max="2" width="41.6640625" style="2" customWidth="1"/>
    <col min="3" max="3" width="8.88671875" style="2" customWidth="1"/>
    <col min="4" max="22" width="12.88671875" style="2" customWidth="1"/>
    <col min="23" max="16384" width="9.109375" style="2"/>
  </cols>
  <sheetData>
    <row r="1" spans="1:22">
      <c r="A1" s="1" t="s">
        <v>293</v>
      </c>
      <c r="C1" s="1"/>
    </row>
    <row r="2" spans="1:22">
      <c r="B2" s="1"/>
    </row>
    <row r="3" spans="1:22">
      <c r="A3" s="178" t="s">
        <v>103</v>
      </c>
      <c r="B3" s="178"/>
      <c r="C3" s="178"/>
      <c r="D3" s="178"/>
      <c r="E3" s="178"/>
    </row>
    <row r="4" spans="1:22">
      <c r="A4" s="163"/>
      <c r="B4" s="163"/>
      <c r="C4" s="163"/>
      <c r="D4" s="163"/>
      <c r="E4" s="163"/>
    </row>
    <row r="5" spans="1:22">
      <c r="B5" s="14" t="s">
        <v>268</v>
      </c>
    </row>
    <row r="6" spans="1:22" ht="12.75" customHeight="1">
      <c r="B6" s="174" t="s">
        <v>441</v>
      </c>
      <c r="C6" s="177" t="s">
        <v>154</v>
      </c>
      <c r="D6" s="175" t="s">
        <v>504</v>
      </c>
      <c r="E6" s="175" t="s">
        <v>505</v>
      </c>
      <c r="F6" s="160" t="s">
        <v>216</v>
      </c>
      <c r="G6" s="160" t="s">
        <v>216</v>
      </c>
      <c r="H6" s="160" t="s">
        <v>225</v>
      </c>
      <c r="I6" s="160" t="s">
        <v>495</v>
      </c>
      <c r="J6" s="160" t="s">
        <v>497</v>
      </c>
      <c r="K6" s="160" t="s">
        <v>498</v>
      </c>
      <c r="L6" s="160" t="s">
        <v>226</v>
      </c>
      <c r="M6" s="160" t="s">
        <v>496</v>
      </c>
      <c r="N6" s="160" t="s">
        <v>499</v>
      </c>
      <c r="O6" s="160" t="s">
        <v>500</v>
      </c>
      <c r="P6" s="160" t="s">
        <v>227</v>
      </c>
      <c r="Q6" s="160" t="s">
        <v>501</v>
      </c>
      <c r="R6" s="160" t="s">
        <v>502</v>
      </c>
      <c r="S6" s="160" t="s">
        <v>503</v>
      </c>
      <c r="T6" s="160" t="s">
        <v>217</v>
      </c>
      <c r="U6" s="160" t="s">
        <v>218</v>
      </c>
      <c r="V6" s="160" t="s">
        <v>218</v>
      </c>
    </row>
    <row r="7" spans="1:22">
      <c r="B7" s="174"/>
      <c r="C7" s="177"/>
      <c r="D7" s="176"/>
      <c r="E7" s="176"/>
      <c r="F7" s="161" t="s">
        <v>506</v>
      </c>
      <c r="G7" s="161" t="s">
        <v>507</v>
      </c>
      <c r="H7" s="161" t="s">
        <v>507</v>
      </c>
      <c r="I7" s="161" t="s">
        <v>507</v>
      </c>
      <c r="J7" s="161" t="s">
        <v>507</v>
      </c>
      <c r="K7" s="161" t="s">
        <v>507</v>
      </c>
      <c r="L7" s="161" t="s">
        <v>507</v>
      </c>
      <c r="M7" s="161" t="s">
        <v>507</v>
      </c>
      <c r="N7" s="161" t="s">
        <v>507</v>
      </c>
      <c r="O7" s="161" t="s">
        <v>507</v>
      </c>
      <c r="P7" s="161" t="s">
        <v>507</v>
      </c>
      <c r="Q7" s="161" t="s">
        <v>507</v>
      </c>
      <c r="R7" s="161" t="s">
        <v>507</v>
      </c>
      <c r="S7" s="161" t="s">
        <v>507</v>
      </c>
      <c r="T7" s="161" t="s">
        <v>507</v>
      </c>
      <c r="U7" s="161" t="s">
        <v>506</v>
      </c>
      <c r="V7" s="161" t="s">
        <v>507</v>
      </c>
    </row>
    <row r="8" spans="1:22">
      <c r="B8" s="16" t="s">
        <v>104</v>
      </c>
      <c r="C8" s="17">
        <v>1</v>
      </c>
      <c r="D8" s="143">
        <v>82</v>
      </c>
      <c r="E8" s="144">
        <v>5586</v>
      </c>
      <c r="F8" s="143">
        <v>1</v>
      </c>
      <c r="G8" s="143">
        <v>72</v>
      </c>
      <c r="H8" s="143">
        <v>283</v>
      </c>
      <c r="I8" s="143">
        <v>1</v>
      </c>
      <c r="J8" s="143">
        <v>15</v>
      </c>
      <c r="K8" s="143">
        <v>3</v>
      </c>
      <c r="L8" s="143">
        <v>3369</v>
      </c>
      <c r="M8" s="143">
        <v>11</v>
      </c>
      <c r="N8" s="143">
        <v>178</v>
      </c>
      <c r="O8" s="143">
        <v>33</v>
      </c>
      <c r="P8" s="143">
        <v>338</v>
      </c>
      <c r="Q8" s="143">
        <v>2</v>
      </c>
      <c r="R8" s="143">
        <v>18</v>
      </c>
      <c r="S8" s="143">
        <v>4</v>
      </c>
      <c r="T8" s="143">
        <v>294</v>
      </c>
      <c r="U8" s="143">
        <v>1</v>
      </c>
      <c r="V8" s="143">
        <v>72</v>
      </c>
    </row>
    <row r="9" spans="1:22">
      <c r="B9" s="16" t="s">
        <v>105</v>
      </c>
      <c r="C9" s="17">
        <v>2</v>
      </c>
      <c r="D9" s="143">
        <v>362</v>
      </c>
      <c r="E9" s="144">
        <v>24727</v>
      </c>
      <c r="F9" s="143">
        <v>1</v>
      </c>
      <c r="G9" s="143">
        <v>72</v>
      </c>
      <c r="H9" s="143">
        <v>1234</v>
      </c>
      <c r="I9" s="143">
        <v>3</v>
      </c>
      <c r="J9" s="143">
        <v>65</v>
      </c>
      <c r="K9" s="143">
        <v>9</v>
      </c>
      <c r="L9" s="143">
        <v>14733</v>
      </c>
      <c r="M9" s="143">
        <v>34</v>
      </c>
      <c r="N9" s="143">
        <v>776</v>
      </c>
      <c r="O9" s="143">
        <v>100</v>
      </c>
      <c r="P9" s="143">
        <v>1477</v>
      </c>
      <c r="Q9" s="143">
        <v>4</v>
      </c>
      <c r="R9" s="143">
        <v>78</v>
      </c>
      <c r="S9" s="143">
        <v>10</v>
      </c>
      <c r="T9" s="143">
        <v>1302</v>
      </c>
      <c r="U9" s="143">
        <v>3</v>
      </c>
      <c r="V9" s="143">
        <v>216</v>
      </c>
    </row>
    <row r="10" spans="1:22">
      <c r="B10" s="16" t="s">
        <v>106</v>
      </c>
      <c r="C10" s="17">
        <v>3</v>
      </c>
      <c r="D10" s="143">
        <v>372</v>
      </c>
      <c r="E10" s="144">
        <v>25410</v>
      </c>
      <c r="F10" s="143">
        <v>6</v>
      </c>
      <c r="G10" s="143">
        <v>432</v>
      </c>
      <c r="H10" s="143">
        <v>1267</v>
      </c>
      <c r="I10" s="143">
        <v>20</v>
      </c>
      <c r="J10" s="143">
        <v>67</v>
      </c>
      <c r="K10" s="143">
        <v>58</v>
      </c>
      <c r="L10" s="143">
        <v>15128</v>
      </c>
      <c r="M10" s="143">
        <v>229</v>
      </c>
      <c r="N10" s="143">
        <v>797</v>
      </c>
      <c r="O10" s="143">
        <v>685</v>
      </c>
      <c r="P10" s="143">
        <v>1516</v>
      </c>
      <c r="Q10" s="143">
        <v>23</v>
      </c>
      <c r="R10" s="143">
        <v>80</v>
      </c>
      <c r="S10" s="143">
        <v>69</v>
      </c>
      <c r="T10" s="143">
        <v>1338</v>
      </c>
      <c r="U10" s="143">
        <v>16</v>
      </c>
      <c r="V10" s="143">
        <v>1152</v>
      </c>
    </row>
    <row r="11" spans="1:22">
      <c r="B11" s="16" t="s">
        <v>107</v>
      </c>
      <c r="C11" s="17">
        <v>4</v>
      </c>
      <c r="D11" s="143">
        <v>219</v>
      </c>
      <c r="E11" s="144">
        <v>14953</v>
      </c>
      <c r="F11" s="143">
        <v>14</v>
      </c>
      <c r="G11" s="143">
        <v>1008</v>
      </c>
      <c r="H11" s="143">
        <v>749</v>
      </c>
      <c r="I11" s="143">
        <v>48</v>
      </c>
      <c r="J11" s="143">
        <v>40</v>
      </c>
      <c r="K11" s="143">
        <v>143</v>
      </c>
      <c r="L11" s="143">
        <v>8934</v>
      </c>
      <c r="M11" s="143">
        <v>566</v>
      </c>
      <c r="N11" s="143">
        <v>471</v>
      </c>
      <c r="O11" s="143">
        <v>1697</v>
      </c>
      <c r="P11" s="143">
        <v>896</v>
      </c>
      <c r="Q11" s="143">
        <v>57</v>
      </c>
      <c r="R11" s="143">
        <v>48</v>
      </c>
      <c r="S11" s="143">
        <v>170</v>
      </c>
      <c r="T11" s="143">
        <v>787</v>
      </c>
      <c r="U11" s="143">
        <v>40</v>
      </c>
      <c r="V11" s="143">
        <v>2880</v>
      </c>
    </row>
    <row r="12" spans="1:22">
      <c r="B12" s="16" t="s">
        <v>108</v>
      </c>
      <c r="C12" s="17">
        <v>5</v>
      </c>
      <c r="D12" s="143">
        <v>105</v>
      </c>
      <c r="E12" s="144">
        <v>7142</v>
      </c>
      <c r="F12" s="143">
        <v>6</v>
      </c>
      <c r="G12" s="143">
        <v>432</v>
      </c>
      <c r="H12" s="143">
        <v>361</v>
      </c>
      <c r="I12" s="143">
        <v>21</v>
      </c>
      <c r="J12" s="143">
        <v>19</v>
      </c>
      <c r="K12" s="143">
        <v>63</v>
      </c>
      <c r="L12" s="143">
        <v>4299</v>
      </c>
      <c r="M12" s="143">
        <v>248</v>
      </c>
      <c r="N12" s="143">
        <v>227</v>
      </c>
      <c r="O12" s="143">
        <v>742</v>
      </c>
      <c r="P12" s="143">
        <v>432</v>
      </c>
      <c r="Q12" s="143">
        <v>25</v>
      </c>
      <c r="R12" s="143">
        <v>23</v>
      </c>
      <c r="S12" s="143">
        <v>75</v>
      </c>
      <c r="T12" s="143">
        <v>376</v>
      </c>
      <c r="U12" s="143">
        <v>18</v>
      </c>
      <c r="V12" s="143">
        <v>1296</v>
      </c>
    </row>
    <row r="13" spans="1:22">
      <c r="B13" s="16" t="s">
        <v>109</v>
      </c>
      <c r="C13" s="17">
        <v>6</v>
      </c>
      <c r="D13" s="143">
        <v>40</v>
      </c>
      <c r="E13" s="144">
        <v>2676</v>
      </c>
      <c r="F13" s="143">
        <v>3</v>
      </c>
      <c r="G13" s="143">
        <v>216</v>
      </c>
      <c r="H13" s="143">
        <v>138</v>
      </c>
      <c r="I13" s="143">
        <v>10</v>
      </c>
      <c r="J13" s="143">
        <v>8</v>
      </c>
      <c r="K13" s="143">
        <v>29</v>
      </c>
      <c r="L13" s="143">
        <v>1636</v>
      </c>
      <c r="M13" s="143">
        <v>115</v>
      </c>
      <c r="N13" s="143">
        <v>87</v>
      </c>
      <c r="O13" s="143">
        <v>345</v>
      </c>
      <c r="P13" s="143">
        <v>165</v>
      </c>
      <c r="Q13" s="143">
        <v>12</v>
      </c>
      <c r="R13" s="143">
        <v>9</v>
      </c>
      <c r="S13" s="143">
        <v>35</v>
      </c>
      <c r="T13" s="143">
        <v>141</v>
      </c>
      <c r="U13" s="143">
        <v>8</v>
      </c>
      <c r="V13" s="143">
        <v>576</v>
      </c>
    </row>
    <row r="14" spans="1:22">
      <c r="B14" s="18"/>
      <c r="C14" s="18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</row>
    <row r="16" spans="1:22">
      <c r="A16" s="178" t="s">
        <v>133</v>
      </c>
      <c r="B16" s="178"/>
      <c r="C16" s="178"/>
      <c r="D16" s="178"/>
      <c r="E16" s="178"/>
      <c r="F16" s="178"/>
    </row>
    <row r="17" spans="1:9">
      <c r="A17" s="163"/>
      <c r="B17" s="163"/>
      <c r="C17" s="163"/>
      <c r="D17" s="163"/>
      <c r="E17" s="163"/>
      <c r="F17" s="163"/>
    </row>
    <row r="18" spans="1:9">
      <c r="B18" s="14" t="s">
        <v>269</v>
      </c>
    </row>
    <row r="19" spans="1:9" ht="12.75" customHeight="1">
      <c r="B19" s="174" t="s">
        <v>442</v>
      </c>
      <c r="C19" s="177" t="s">
        <v>154</v>
      </c>
      <c r="D19" s="174" t="s">
        <v>567</v>
      </c>
      <c r="E19" s="174" t="s">
        <v>568</v>
      </c>
      <c r="F19" s="160" t="s">
        <v>217</v>
      </c>
    </row>
    <row r="20" spans="1:9">
      <c r="B20" s="174"/>
      <c r="C20" s="177"/>
      <c r="D20" s="174"/>
      <c r="E20" s="174"/>
      <c r="F20" s="161" t="s">
        <v>569</v>
      </c>
    </row>
    <row r="21" spans="1:9">
      <c r="B21" s="16" t="s">
        <v>159</v>
      </c>
      <c r="C21" s="17">
        <v>1</v>
      </c>
      <c r="D21" s="165">
        <v>40</v>
      </c>
      <c r="E21" s="165">
        <v>2160</v>
      </c>
      <c r="F21" s="165">
        <v>720</v>
      </c>
      <c r="H21" s="75"/>
      <c r="I21" s="75"/>
    </row>
    <row r="22" spans="1:9">
      <c r="B22" s="16" t="s">
        <v>160</v>
      </c>
      <c r="C22" s="17">
        <v>2</v>
      </c>
      <c r="D22" s="165">
        <v>25</v>
      </c>
      <c r="E22" s="165">
        <v>1350</v>
      </c>
      <c r="F22" s="165">
        <v>450</v>
      </c>
    </row>
    <row r="23" spans="1:9">
      <c r="B23" s="16" t="s">
        <v>161</v>
      </c>
      <c r="C23" s="17">
        <v>3</v>
      </c>
      <c r="D23" s="165">
        <v>38</v>
      </c>
      <c r="E23" s="165">
        <v>2052</v>
      </c>
      <c r="F23" s="165">
        <v>684</v>
      </c>
    </row>
    <row r="24" spans="1:9">
      <c r="B24" s="16" t="s">
        <v>162</v>
      </c>
      <c r="C24" s="17">
        <v>4</v>
      </c>
      <c r="D24" s="165">
        <v>24</v>
      </c>
      <c r="E24" s="165">
        <v>1296</v>
      </c>
      <c r="F24" s="165">
        <v>432</v>
      </c>
    </row>
    <row r="25" spans="1:9">
      <c r="B25" s="16" t="s">
        <v>163</v>
      </c>
      <c r="C25" s="17">
        <v>5</v>
      </c>
      <c r="D25" s="165">
        <v>177</v>
      </c>
      <c r="E25" s="165">
        <v>9558</v>
      </c>
      <c r="F25" s="165">
        <v>3186</v>
      </c>
    </row>
    <row r="26" spans="1:9">
      <c r="B26" s="16" t="s">
        <v>164</v>
      </c>
      <c r="C26" s="17">
        <v>6</v>
      </c>
      <c r="D26" s="165">
        <v>394</v>
      </c>
      <c r="E26" s="165">
        <v>21276</v>
      </c>
      <c r="F26" s="165">
        <v>7092</v>
      </c>
    </row>
    <row r="27" spans="1:9">
      <c r="B27" s="16" t="s">
        <v>165</v>
      </c>
      <c r="C27" s="17">
        <v>7</v>
      </c>
      <c r="D27" s="165">
        <v>231</v>
      </c>
      <c r="E27" s="165">
        <v>12474</v>
      </c>
      <c r="F27" s="165">
        <v>4158</v>
      </c>
    </row>
    <row r="28" spans="1:9">
      <c r="B28" s="16" t="s">
        <v>166</v>
      </c>
      <c r="C28" s="17">
        <v>8</v>
      </c>
      <c r="D28" s="165">
        <v>184</v>
      </c>
      <c r="E28" s="165">
        <v>9936</v>
      </c>
      <c r="F28" s="165">
        <v>3312</v>
      </c>
    </row>
    <row r="29" spans="1:9">
      <c r="B29" s="16" t="s">
        <v>167</v>
      </c>
      <c r="C29" s="17">
        <v>9</v>
      </c>
      <c r="D29" s="165">
        <v>118</v>
      </c>
      <c r="E29" s="165">
        <v>6372</v>
      </c>
      <c r="F29" s="165">
        <v>2124</v>
      </c>
    </row>
    <row r="30" spans="1:9">
      <c r="B30" s="16" t="s">
        <v>168</v>
      </c>
      <c r="C30" s="17">
        <v>10</v>
      </c>
      <c r="D30" s="165">
        <v>123</v>
      </c>
      <c r="E30" s="165">
        <v>6642</v>
      </c>
      <c r="F30" s="165">
        <v>2214</v>
      </c>
    </row>
    <row r="31" spans="1:9">
      <c r="B31" s="16" t="s">
        <v>169</v>
      </c>
      <c r="C31" s="17">
        <v>11</v>
      </c>
      <c r="D31" s="165">
        <v>71</v>
      </c>
      <c r="E31" s="165">
        <v>3834</v>
      </c>
      <c r="F31" s="165">
        <v>1278</v>
      </c>
    </row>
    <row r="32" spans="1:9">
      <c r="B32" s="16" t="s">
        <v>170</v>
      </c>
      <c r="C32" s="17">
        <v>12</v>
      </c>
      <c r="D32" s="165">
        <v>113</v>
      </c>
      <c r="E32" s="165">
        <v>6102</v>
      </c>
      <c r="F32" s="165">
        <v>2034</v>
      </c>
    </row>
    <row r="33" spans="2:6">
      <c r="B33" s="16" t="s">
        <v>171</v>
      </c>
      <c r="C33" s="17">
        <v>13</v>
      </c>
      <c r="D33" s="165">
        <v>212</v>
      </c>
      <c r="E33" s="165">
        <v>11448</v>
      </c>
      <c r="F33" s="165">
        <v>3816</v>
      </c>
    </row>
    <row r="34" spans="2:6">
      <c r="B34" s="16" t="s">
        <v>172</v>
      </c>
      <c r="C34" s="17">
        <v>14</v>
      </c>
      <c r="D34" s="165">
        <v>265</v>
      </c>
      <c r="E34" s="165">
        <v>14310</v>
      </c>
      <c r="F34" s="165">
        <v>4770</v>
      </c>
    </row>
    <row r="35" spans="2:6">
      <c r="B35" s="16" t="s">
        <v>173</v>
      </c>
      <c r="C35" s="17">
        <v>15</v>
      </c>
      <c r="D35" s="165">
        <v>154</v>
      </c>
      <c r="E35" s="165">
        <v>8316</v>
      </c>
      <c r="F35" s="165">
        <v>2772</v>
      </c>
    </row>
    <row r="36" spans="2:6">
      <c r="B36" s="16" t="s">
        <v>174</v>
      </c>
      <c r="C36" s="17">
        <v>16</v>
      </c>
      <c r="D36" s="165">
        <v>175</v>
      </c>
      <c r="E36" s="165">
        <v>9450</v>
      </c>
      <c r="F36" s="165">
        <v>3150</v>
      </c>
    </row>
    <row r="37" spans="2:6">
      <c r="D37" s="145"/>
      <c r="E37" s="145"/>
      <c r="F37" s="145"/>
    </row>
  </sheetData>
  <sheetProtection password="DFDD" sheet="1" objects="1" scenarios="1"/>
  <mergeCells count="10">
    <mergeCell ref="A16:F16"/>
    <mergeCell ref="B19:B20"/>
    <mergeCell ref="C19:C20"/>
    <mergeCell ref="D19:D20"/>
    <mergeCell ref="E19:E20"/>
    <mergeCell ref="A3:E3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showGridLines="0" topLeftCell="A28" zoomScale="90" zoomScaleNormal="90" workbookViewId="0">
      <selection activeCell="L40" sqref="L40"/>
    </sheetView>
  </sheetViews>
  <sheetFormatPr defaultColWidth="9.109375" defaultRowHeight="13.2"/>
  <cols>
    <col min="1" max="1" width="43" style="2" bestFit="1" customWidth="1"/>
    <col min="2" max="3" width="16" style="83" customWidth="1"/>
    <col min="4" max="4" width="16" style="2" customWidth="1"/>
    <col min="5" max="5" width="20.109375" style="2" customWidth="1"/>
    <col min="6" max="7" width="19.44140625" style="2" customWidth="1"/>
    <col min="8" max="8" width="4.6640625" style="2" customWidth="1"/>
    <col min="9" max="16384" width="9.109375" style="2"/>
  </cols>
  <sheetData>
    <row r="1" spans="1:7">
      <c r="A1" s="178" t="s">
        <v>103</v>
      </c>
      <c r="B1" s="178"/>
      <c r="C1" s="178"/>
      <c r="D1" s="178"/>
      <c r="E1" s="178"/>
    </row>
    <row r="2" spans="1:7">
      <c r="A2" s="1"/>
    </row>
    <row r="3" spans="1:7">
      <c r="A3" s="1" t="s">
        <v>130</v>
      </c>
    </row>
    <row r="4" spans="1:7">
      <c r="A4" s="1"/>
    </row>
    <row r="5" spans="1:7">
      <c r="A5" s="1" t="s">
        <v>139</v>
      </c>
    </row>
    <row r="6" spans="1:7" ht="39.6">
      <c r="A6" s="5" t="s">
        <v>0</v>
      </c>
      <c r="B6" s="5" t="s">
        <v>326</v>
      </c>
      <c r="C6" s="5" t="s">
        <v>327</v>
      </c>
      <c r="D6" s="5" t="s">
        <v>110</v>
      </c>
      <c r="E6" s="5" t="s">
        <v>111</v>
      </c>
      <c r="F6" s="7" t="s">
        <v>30</v>
      </c>
      <c r="G6" s="7" t="s">
        <v>33</v>
      </c>
    </row>
    <row r="7" spans="1:7">
      <c r="A7" s="10" t="s">
        <v>104</v>
      </c>
      <c r="B7" s="91">
        <v>100</v>
      </c>
      <c r="C7" s="91">
        <v>40</v>
      </c>
      <c r="D7" s="91">
        <v>10</v>
      </c>
      <c r="E7" s="91">
        <v>20</v>
      </c>
      <c r="F7" s="11">
        <v>100.24</v>
      </c>
      <c r="G7" s="11">
        <v>50.12</v>
      </c>
    </row>
    <row r="8" spans="1:7">
      <c r="A8" s="10" t="s">
        <v>105</v>
      </c>
      <c r="B8" s="91">
        <v>200</v>
      </c>
      <c r="C8" s="91">
        <v>100</v>
      </c>
      <c r="D8" s="91">
        <v>20</v>
      </c>
      <c r="E8" s="91">
        <v>25</v>
      </c>
      <c r="F8" s="11">
        <v>100.24</v>
      </c>
      <c r="G8" s="11">
        <v>50.12</v>
      </c>
    </row>
    <row r="9" spans="1:7">
      <c r="A9" s="10" t="s">
        <v>106</v>
      </c>
      <c r="B9" s="91">
        <v>450</v>
      </c>
      <c r="C9" s="91">
        <v>200</v>
      </c>
      <c r="D9" s="91">
        <v>50</v>
      </c>
      <c r="E9" s="91">
        <v>30</v>
      </c>
      <c r="F9" s="11">
        <v>126.64</v>
      </c>
      <c r="G9" s="11">
        <v>63.32</v>
      </c>
    </row>
    <row r="10" spans="1:7">
      <c r="A10" s="10" t="s">
        <v>107</v>
      </c>
      <c r="B10" s="91">
        <v>1500</v>
      </c>
      <c r="C10" s="91">
        <v>650</v>
      </c>
      <c r="D10" s="91">
        <v>100</v>
      </c>
      <c r="E10" s="91">
        <v>35</v>
      </c>
      <c r="F10" s="11">
        <v>126.64</v>
      </c>
      <c r="G10" s="11">
        <v>63.32</v>
      </c>
    </row>
    <row r="11" spans="1:7">
      <c r="A11" s="10" t="s">
        <v>108</v>
      </c>
      <c r="B11" s="91">
        <v>4000</v>
      </c>
      <c r="C11" s="91">
        <v>2000</v>
      </c>
      <c r="D11" s="91">
        <v>500</v>
      </c>
      <c r="E11" s="91">
        <v>40</v>
      </c>
      <c r="F11" s="11">
        <v>314.42</v>
      </c>
      <c r="G11" s="11">
        <v>157.21</v>
      </c>
    </row>
    <row r="12" spans="1:7">
      <c r="A12" s="10" t="s">
        <v>109</v>
      </c>
      <c r="B12" s="91">
        <v>20000</v>
      </c>
      <c r="C12" s="91">
        <v>8000</v>
      </c>
      <c r="D12" s="91">
        <v>1000</v>
      </c>
      <c r="E12" s="91">
        <v>45</v>
      </c>
      <c r="F12" s="11">
        <v>1451.98</v>
      </c>
      <c r="G12" s="11">
        <v>725.99</v>
      </c>
    </row>
    <row r="13" spans="1:7">
      <c r="A13" s="42"/>
      <c r="B13" s="47"/>
      <c r="C13" s="47"/>
      <c r="D13" s="47"/>
      <c r="E13" s="92"/>
    </row>
    <row r="14" spans="1:7">
      <c r="A14" s="1" t="s">
        <v>112</v>
      </c>
    </row>
    <row r="16" spans="1:7" s="85" customFormat="1">
      <c r="A16" s="93" t="s">
        <v>140</v>
      </c>
      <c r="B16" s="55"/>
      <c r="C16" s="55"/>
      <c r="D16" s="55"/>
    </row>
    <row r="17" spans="1:8" s="85" customFormat="1" ht="39.6">
      <c r="A17" s="5" t="s">
        <v>0</v>
      </c>
      <c r="B17" s="5" t="s">
        <v>326</v>
      </c>
      <c r="C17" s="5" t="s">
        <v>327</v>
      </c>
      <c r="D17" s="5" t="s">
        <v>110</v>
      </c>
      <c r="E17" s="5" t="s">
        <v>111</v>
      </c>
      <c r="F17" s="7" t="s">
        <v>203</v>
      </c>
      <c r="G17" s="7" t="s">
        <v>40</v>
      </c>
      <c r="H17" s="94"/>
    </row>
    <row r="18" spans="1:8" s="85" customFormat="1">
      <c r="A18" s="10" t="s">
        <v>104</v>
      </c>
      <c r="B18" s="91">
        <v>100</v>
      </c>
      <c r="C18" s="91">
        <v>40</v>
      </c>
      <c r="D18" s="91">
        <v>10</v>
      </c>
      <c r="E18" s="91">
        <v>20</v>
      </c>
      <c r="F18" s="46">
        <v>2</v>
      </c>
      <c r="G18" s="46">
        <v>2</v>
      </c>
    </row>
    <row r="19" spans="1:8" s="85" customFormat="1">
      <c r="A19" s="10" t="s">
        <v>105</v>
      </c>
      <c r="B19" s="91">
        <v>200</v>
      </c>
      <c r="C19" s="91">
        <v>100</v>
      </c>
      <c r="D19" s="91">
        <v>20</v>
      </c>
      <c r="E19" s="91">
        <v>25</v>
      </c>
      <c r="F19" s="46">
        <v>2</v>
      </c>
      <c r="G19" s="46">
        <v>2</v>
      </c>
    </row>
    <row r="20" spans="1:8" s="85" customFormat="1">
      <c r="A20" s="10" t="s">
        <v>106</v>
      </c>
      <c r="B20" s="91">
        <v>450</v>
      </c>
      <c r="C20" s="91">
        <v>200</v>
      </c>
      <c r="D20" s="91">
        <v>50</v>
      </c>
      <c r="E20" s="91">
        <v>30</v>
      </c>
      <c r="F20" s="46">
        <v>2</v>
      </c>
      <c r="G20" s="46">
        <v>2</v>
      </c>
    </row>
    <row r="21" spans="1:8" s="85" customFormat="1">
      <c r="A21" s="10" t="s">
        <v>107</v>
      </c>
      <c r="B21" s="91">
        <v>1500</v>
      </c>
      <c r="C21" s="91">
        <v>650</v>
      </c>
      <c r="D21" s="91">
        <v>100</v>
      </c>
      <c r="E21" s="91">
        <v>35</v>
      </c>
      <c r="F21" s="46">
        <v>2</v>
      </c>
      <c r="G21" s="46">
        <v>2</v>
      </c>
    </row>
    <row r="22" spans="1:8" s="85" customFormat="1">
      <c r="A22" s="10" t="s">
        <v>108</v>
      </c>
      <c r="B22" s="91">
        <v>4000</v>
      </c>
      <c r="C22" s="91">
        <v>2000</v>
      </c>
      <c r="D22" s="91">
        <v>500</v>
      </c>
      <c r="E22" s="91">
        <v>40</v>
      </c>
      <c r="F22" s="46">
        <v>2</v>
      </c>
      <c r="G22" s="46">
        <v>2</v>
      </c>
    </row>
    <row r="23" spans="1:8" s="85" customFormat="1">
      <c r="A23" s="10" t="s">
        <v>109</v>
      </c>
      <c r="B23" s="91">
        <v>20000</v>
      </c>
      <c r="C23" s="91">
        <v>8000</v>
      </c>
      <c r="D23" s="91">
        <v>1000</v>
      </c>
      <c r="E23" s="91">
        <v>45</v>
      </c>
      <c r="F23" s="46">
        <v>2</v>
      </c>
      <c r="G23" s="46">
        <v>2</v>
      </c>
    </row>
    <row r="24" spans="1:8" s="85" customFormat="1">
      <c r="A24" s="95"/>
      <c r="B24" s="56"/>
      <c r="C24" s="56"/>
      <c r="D24" s="56"/>
      <c r="E24" s="96"/>
    </row>
    <row r="25" spans="1:8" s="85" customFormat="1" ht="26.4">
      <c r="A25" s="93" t="s">
        <v>141</v>
      </c>
      <c r="B25" s="56"/>
      <c r="C25" s="56"/>
      <c r="D25" s="56"/>
      <c r="E25" s="96"/>
    </row>
    <row r="26" spans="1:8" s="85" customFormat="1" ht="39.6">
      <c r="A26" s="5" t="s">
        <v>0</v>
      </c>
      <c r="B26" s="5" t="s">
        <v>326</v>
      </c>
      <c r="C26" s="5" t="s">
        <v>327</v>
      </c>
      <c r="D26" s="5" t="s">
        <v>110</v>
      </c>
      <c r="E26" s="5" t="s">
        <v>111</v>
      </c>
      <c r="F26" s="7" t="s">
        <v>32</v>
      </c>
      <c r="G26" s="7" t="s">
        <v>31</v>
      </c>
    </row>
    <row r="27" spans="1:8" s="85" customFormat="1">
      <c r="A27" s="10" t="s">
        <v>104</v>
      </c>
      <c r="B27" s="91">
        <v>100</v>
      </c>
      <c r="C27" s="91">
        <v>40</v>
      </c>
      <c r="D27" s="91">
        <v>10</v>
      </c>
      <c r="E27" s="91">
        <v>20</v>
      </c>
      <c r="F27" s="97"/>
      <c r="G27" s="11">
        <v>0.19</v>
      </c>
    </row>
    <row r="28" spans="1:8" s="85" customFormat="1">
      <c r="A28" s="10" t="s">
        <v>105</v>
      </c>
      <c r="B28" s="91">
        <v>200</v>
      </c>
      <c r="C28" s="91">
        <v>100</v>
      </c>
      <c r="D28" s="91">
        <v>20</v>
      </c>
      <c r="E28" s="91">
        <v>25</v>
      </c>
      <c r="F28" s="97"/>
      <c r="G28" s="11">
        <v>0.19</v>
      </c>
    </row>
    <row r="29" spans="1:8" s="85" customFormat="1">
      <c r="A29" s="10" t="s">
        <v>106</v>
      </c>
      <c r="B29" s="91">
        <v>450</v>
      </c>
      <c r="C29" s="91">
        <v>200</v>
      </c>
      <c r="D29" s="91">
        <v>50</v>
      </c>
      <c r="E29" s="91">
        <v>30</v>
      </c>
      <c r="F29" s="97"/>
      <c r="G29" s="11">
        <v>0.19</v>
      </c>
    </row>
    <row r="30" spans="1:8" s="85" customFormat="1">
      <c r="A30" s="10" t="s">
        <v>107</v>
      </c>
      <c r="B30" s="91">
        <v>1500</v>
      </c>
      <c r="C30" s="91">
        <v>650</v>
      </c>
      <c r="D30" s="91">
        <v>100</v>
      </c>
      <c r="E30" s="91">
        <v>35</v>
      </c>
      <c r="F30" s="97"/>
      <c r="G30" s="11">
        <v>0.19</v>
      </c>
    </row>
    <row r="31" spans="1:8" s="85" customFormat="1">
      <c r="A31" s="10" t="s">
        <v>108</v>
      </c>
      <c r="B31" s="91">
        <v>4000</v>
      </c>
      <c r="C31" s="91">
        <v>2000</v>
      </c>
      <c r="D31" s="91">
        <v>500</v>
      </c>
      <c r="E31" s="91">
        <v>40</v>
      </c>
      <c r="F31" s="97"/>
      <c r="G31" s="11">
        <v>0.19</v>
      </c>
    </row>
    <row r="32" spans="1:8" s="85" customFormat="1">
      <c r="A32" s="10" t="s">
        <v>109</v>
      </c>
      <c r="B32" s="91">
        <v>20000</v>
      </c>
      <c r="C32" s="91">
        <v>8000</v>
      </c>
      <c r="D32" s="91">
        <v>1000</v>
      </c>
      <c r="E32" s="91">
        <v>45</v>
      </c>
      <c r="F32" s="97"/>
      <c r="G32" s="11">
        <v>0.19</v>
      </c>
    </row>
    <row r="33" spans="1:7" s="85" customFormat="1">
      <c r="A33" s="95"/>
      <c r="B33" s="56"/>
      <c r="C33" s="56"/>
      <c r="D33" s="56"/>
      <c r="E33" s="96"/>
    </row>
    <row r="34" spans="1:7" s="85" customFormat="1">
      <c r="A34" s="98" t="s">
        <v>142</v>
      </c>
      <c r="B34" s="56"/>
      <c r="C34" s="56"/>
      <c r="D34" s="56"/>
      <c r="E34" s="96"/>
    </row>
    <row r="35" spans="1:7" s="85" customFormat="1" ht="39.6">
      <c r="A35" s="5" t="s">
        <v>0</v>
      </c>
      <c r="B35" s="5" t="s">
        <v>326</v>
      </c>
      <c r="C35" s="5" t="s">
        <v>327</v>
      </c>
      <c r="D35" s="5" t="s">
        <v>110</v>
      </c>
      <c r="E35" s="5" t="s">
        <v>111</v>
      </c>
      <c r="F35" s="7" t="s">
        <v>32</v>
      </c>
      <c r="G35" s="7" t="s">
        <v>31</v>
      </c>
    </row>
    <row r="36" spans="1:7" s="85" customFormat="1">
      <c r="A36" s="10" t="s">
        <v>104</v>
      </c>
      <c r="B36" s="91">
        <v>100</v>
      </c>
      <c r="C36" s="91">
        <v>40</v>
      </c>
      <c r="D36" s="91">
        <v>10</v>
      </c>
      <c r="E36" s="91">
        <v>20</v>
      </c>
      <c r="F36" s="97"/>
      <c r="G36" s="11">
        <v>0.19</v>
      </c>
    </row>
    <row r="37" spans="1:7" s="85" customFormat="1">
      <c r="A37" s="10" t="s">
        <v>105</v>
      </c>
      <c r="B37" s="91">
        <v>200</v>
      </c>
      <c r="C37" s="91">
        <v>100</v>
      </c>
      <c r="D37" s="91">
        <v>20</v>
      </c>
      <c r="E37" s="91">
        <v>25</v>
      </c>
      <c r="F37" s="97"/>
      <c r="G37" s="11">
        <v>0.19</v>
      </c>
    </row>
    <row r="38" spans="1:7" s="85" customFormat="1">
      <c r="A38" s="10" t="s">
        <v>106</v>
      </c>
      <c r="B38" s="91">
        <v>450</v>
      </c>
      <c r="C38" s="91">
        <v>200</v>
      </c>
      <c r="D38" s="91">
        <v>50</v>
      </c>
      <c r="E38" s="91">
        <v>30</v>
      </c>
      <c r="F38" s="97"/>
      <c r="G38" s="11">
        <v>0.19</v>
      </c>
    </row>
    <row r="39" spans="1:7" s="85" customFormat="1">
      <c r="A39" s="10" t="s">
        <v>107</v>
      </c>
      <c r="B39" s="91">
        <v>1500</v>
      </c>
      <c r="C39" s="91">
        <v>650</v>
      </c>
      <c r="D39" s="91">
        <v>100</v>
      </c>
      <c r="E39" s="91">
        <v>35</v>
      </c>
      <c r="F39" s="97"/>
      <c r="G39" s="11">
        <v>0.19</v>
      </c>
    </row>
    <row r="40" spans="1:7" s="85" customFormat="1">
      <c r="A40" s="10" t="s">
        <v>108</v>
      </c>
      <c r="B40" s="91">
        <v>4000</v>
      </c>
      <c r="C40" s="91">
        <v>2000</v>
      </c>
      <c r="D40" s="91">
        <v>500</v>
      </c>
      <c r="E40" s="91">
        <v>40</v>
      </c>
      <c r="F40" s="97"/>
      <c r="G40" s="11">
        <v>0.19</v>
      </c>
    </row>
    <row r="41" spans="1:7" s="85" customFormat="1">
      <c r="A41" s="10" t="s">
        <v>109</v>
      </c>
      <c r="B41" s="91">
        <v>20000</v>
      </c>
      <c r="C41" s="91">
        <v>8000</v>
      </c>
      <c r="D41" s="91">
        <v>1000</v>
      </c>
      <c r="E41" s="91">
        <v>45</v>
      </c>
      <c r="F41" s="97"/>
      <c r="G41" s="11">
        <v>0.19</v>
      </c>
    </row>
    <row r="42" spans="1:7" s="85" customFormat="1">
      <c r="A42" s="95"/>
      <c r="B42" s="56"/>
      <c r="C42" s="56"/>
      <c r="D42" s="56"/>
      <c r="E42" s="96"/>
    </row>
    <row r="43" spans="1:7" s="85" customFormat="1">
      <c r="A43" s="98" t="s">
        <v>143</v>
      </c>
      <c r="B43" s="56"/>
      <c r="C43" s="56"/>
      <c r="D43" s="56"/>
      <c r="E43" s="96"/>
    </row>
    <row r="44" spans="1:7" s="85" customFormat="1" ht="52.8">
      <c r="A44" s="5" t="s">
        <v>0</v>
      </c>
      <c r="B44" s="5" t="s">
        <v>113</v>
      </c>
      <c r="C44" s="5" t="s">
        <v>114</v>
      </c>
      <c r="D44" s="99"/>
      <c r="E44" s="99"/>
      <c r="F44" s="7" t="s">
        <v>32</v>
      </c>
      <c r="G44" s="7" t="s">
        <v>31</v>
      </c>
    </row>
    <row r="45" spans="1:7" s="85" customFormat="1">
      <c r="A45" s="10" t="s">
        <v>104</v>
      </c>
      <c r="B45" s="91">
        <v>10</v>
      </c>
      <c r="C45" s="91">
        <v>5</v>
      </c>
      <c r="D45" s="97"/>
      <c r="E45" s="97"/>
      <c r="F45" s="97"/>
      <c r="G45" s="11">
        <v>0.19</v>
      </c>
    </row>
    <row r="46" spans="1:7" s="85" customFormat="1">
      <c r="A46" s="10" t="s">
        <v>105</v>
      </c>
      <c r="B46" s="91">
        <v>20</v>
      </c>
      <c r="C46" s="91">
        <v>10</v>
      </c>
      <c r="D46" s="97"/>
      <c r="E46" s="97"/>
      <c r="F46" s="97"/>
      <c r="G46" s="11">
        <v>0.19</v>
      </c>
    </row>
    <row r="47" spans="1:7" s="85" customFormat="1">
      <c r="A47" s="10" t="s">
        <v>106</v>
      </c>
      <c r="B47" s="91">
        <v>50</v>
      </c>
      <c r="C47" s="91">
        <v>25</v>
      </c>
      <c r="D47" s="97"/>
      <c r="E47" s="97"/>
      <c r="F47" s="97"/>
      <c r="G47" s="11">
        <v>0.19</v>
      </c>
    </row>
    <row r="48" spans="1:7" s="85" customFormat="1">
      <c r="A48" s="10" t="s">
        <v>107</v>
      </c>
      <c r="B48" s="91">
        <v>100</v>
      </c>
      <c r="C48" s="91">
        <v>50</v>
      </c>
      <c r="D48" s="97"/>
      <c r="E48" s="97"/>
      <c r="F48" s="97"/>
      <c r="G48" s="11">
        <v>0.19</v>
      </c>
    </row>
    <row r="49" spans="1:7" s="85" customFormat="1">
      <c r="A49" s="10" t="s">
        <v>108</v>
      </c>
      <c r="B49" s="91">
        <v>500</v>
      </c>
      <c r="C49" s="91">
        <v>100</v>
      </c>
      <c r="D49" s="97"/>
      <c r="E49" s="97"/>
      <c r="F49" s="97"/>
      <c r="G49" s="11">
        <v>0.19</v>
      </c>
    </row>
    <row r="50" spans="1:7" s="85" customFormat="1">
      <c r="A50" s="10" t="s">
        <v>109</v>
      </c>
      <c r="B50" s="91">
        <v>1000</v>
      </c>
      <c r="C50" s="91">
        <v>100</v>
      </c>
      <c r="D50" s="97"/>
      <c r="E50" s="97"/>
      <c r="F50" s="97"/>
      <c r="G50" s="11">
        <v>0.19</v>
      </c>
    </row>
    <row r="51" spans="1:7" s="85" customFormat="1">
      <c r="A51" s="95"/>
      <c r="B51" s="56"/>
      <c r="C51" s="56"/>
      <c r="D51" s="56"/>
      <c r="E51" s="96"/>
    </row>
    <row r="52" spans="1:7">
      <c r="A52" s="89" t="s">
        <v>440</v>
      </c>
      <c r="D52" s="83"/>
      <c r="E52" s="83"/>
      <c r="F52" s="83"/>
      <c r="G52" s="83"/>
    </row>
    <row r="53" spans="1:7" ht="39.6">
      <c r="A53" s="5" t="s">
        <v>0</v>
      </c>
      <c r="B53" s="5" t="s">
        <v>326</v>
      </c>
      <c r="C53" s="5" t="s">
        <v>327</v>
      </c>
      <c r="D53" s="5" t="s">
        <v>110</v>
      </c>
      <c r="E53" s="5" t="s">
        <v>111</v>
      </c>
      <c r="F53" s="7" t="s">
        <v>203</v>
      </c>
      <c r="G53" s="7" t="s">
        <v>40</v>
      </c>
    </row>
    <row r="54" spans="1:7">
      <c r="A54" s="10" t="s">
        <v>104</v>
      </c>
      <c r="B54" s="91">
        <v>100</v>
      </c>
      <c r="C54" s="91">
        <v>40</v>
      </c>
      <c r="D54" s="91">
        <v>10</v>
      </c>
      <c r="E54" s="91">
        <v>20</v>
      </c>
      <c r="F54" s="90"/>
      <c r="G54" s="46">
        <v>1.04</v>
      </c>
    </row>
    <row r="55" spans="1:7">
      <c r="A55" s="10" t="s">
        <v>105</v>
      </c>
      <c r="B55" s="91">
        <v>200</v>
      </c>
      <c r="C55" s="91">
        <v>100</v>
      </c>
      <c r="D55" s="91">
        <v>20</v>
      </c>
      <c r="E55" s="91">
        <v>25</v>
      </c>
      <c r="F55" s="90"/>
      <c r="G55" s="46">
        <v>1.04</v>
      </c>
    </row>
    <row r="56" spans="1:7">
      <c r="A56" s="10" t="s">
        <v>106</v>
      </c>
      <c r="B56" s="91">
        <v>450</v>
      </c>
      <c r="C56" s="91">
        <v>200</v>
      </c>
      <c r="D56" s="91">
        <v>50</v>
      </c>
      <c r="E56" s="91">
        <v>30</v>
      </c>
      <c r="F56" s="90"/>
      <c r="G56" s="46">
        <v>1.06</v>
      </c>
    </row>
    <row r="57" spans="1:7">
      <c r="A57" s="10" t="s">
        <v>107</v>
      </c>
      <c r="B57" s="91">
        <v>1500</v>
      </c>
      <c r="C57" s="91">
        <v>650</v>
      </c>
      <c r="D57" s="91">
        <v>100</v>
      </c>
      <c r="E57" s="91">
        <v>35</v>
      </c>
      <c r="F57" s="90"/>
      <c r="G57" s="46">
        <v>1.06</v>
      </c>
    </row>
    <row r="58" spans="1:7">
      <c r="A58" s="10" t="s">
        <v>108</v>
      </c>
      <c r="B58" s="91">
        <v>4000</v>
      </c>
      <c r="C58" s="91">
        <v>2000</v>
      </c>
      <c r="D58" s="91">
        <v>500</v>
      </c>
      <c r="E58" s="91">
        <v>40</v>
      </c>
      <c r="F58" s="90"/>
      <c r="G58" s="46">
        <v>1.1100000000000001</v>
      </c>
    </row>
    <row r="59" spans="1:7">
      <c r="A59" s="10" t="s">
        <v>109</v>
      </c>
      <c r="B59" s="91">
        <v>20000</v>
      </c>
      <c r="C59" s="91">
        <v>8000</v>
      </c>
      <c r="D59" s="91">
        <v>1000</v>
      </c>
      <c r="E59" s="91">
        <v>45</v>
      </c>
      <c r="F59" s="90"/>
      <c r="G59" s="46">
        <v>1.18</v>
      </c>
    </row>
    <row r="60" spans="1:7">
      <c r="A60" s="42"/>
      <c r="B60" s="100"/>
      <c r="C60" s="100"/>
      <c r="D60" s="100"/>
      <c r="E60" s="100"/>
      <c r="F60" s="83"/>
      <c r="G60" s="83"/>
    </row>
    <row r="61" spans="1:7">
      <c r="A61" s="89" t="s">
        <v>202</v>
      </c>
      <c r="D61" s="100"/>
      <c r="E61" s="100"/>
      <c r="F61" s="83"/>
      <c r="G61" s="83"/>
    </row>
    <row r="62" spans="1:7" ht="39.6">
      <c r="A62" s="5" t="s">
        <v>0</v>
      </c>
      <c r="B62" s="5" t="s">
        <v>326</v>
      </c>
      <c r="C62" s="5" t="s">
        <v>327</v>
      </c>
      <c r="D62" s="5" t="s">
        <v>110</v>
      </c>
      <c r="E62" s="5" t="s">
        <v>111</v>
      </c>
      <c r="F62" s="7" t="s">
        <v>203</v>
      </c>
      <c r="G62" s="7" t="s">
        <v>40</v>
      </c>
    </row>
    <row r="63" spans="1:7">
      <c r="A63" s="10" t="s">
        <v>104</v>
      </c>
      <c r="B63" s="91">
        <v>100</v>
      </c>
      <c r="C63" s="91">
        <v>40</v>
      </c>
      <c r="D63" s="91">
        <v>10</v>
      </c>
      <c r="E63" s="91">
        <v>20</v>
      </c>
      <c r="F63" s="46">
        <v>2.04</v>
      </c>
      <c r="G63" s="46">
        <v>2.04</v>
      </c>
    </row>
    <row r="64" spans="1:7">
      <c r="A64" s="10" t="s">
        <v>105</v>
      </c>
      <c r="B64" s="91">
        <v>200</v>
      </c>
      <c r="C64" s="91">
        <v>100</v>
      </c>
      <c r="D64" s="91">
        <v>20</v>
      </c>
      <c r="E64" s="91">
        <v>25</v>
      </c>
      <c r="F64" s="46">
        <v>2.04</v>
      </c>
      <c r="G64" s="46">
        <v>2.04</v>
      </c>
    </row>
    <row r="65" spans="1:7">
      <c r="A65" s="10" t="s">
        <v>106</v>
      </c>
      <c r="B65" s="91">
        <v>450</v>
      </c>
      <c r="C65" s="91">
        <v>200</v>
      </c>
      <c r="D65" s="91">
        <v>50</v>
      </c>
      <c r="E65" s="91">
        <v>30</v>
      </c>
      <c r="F65" s="46">
        <v>2.06</v>
      </c>
      <c r="G65" s="46">
        <v>2.06</v>
      </c>
    </row>
    <row r="66" spans="1:7">
      <c r="A66" s="10" t="s">
        <v>107</v>
      </c>
      <c r="B66" s="91">
        <v>1500</v>
      </c>
      <c r="C66" s="91">
        <v>650</v>
      </c>
      <c r="D66" s="91">
        <v>100</v>
      </c>
      <c r="E66" s="91">
        <v>35</v>
      </c>
      <c r="F66" s="46">
        <v>2.06</v>
      </c>
      <c r="G66" s="46">
        <v>2.06</v>
      </c>
    </row>
    <row r="67" spans="1:7">
      <c r="A67" s="10" t="s">
        <v>108</v>
      </c>
      <c r="B67" s="91">
        <v>4000</v>
      </c>
      <c r="C67" s="91">
        <v>2000</v>
      </c>
      <c r="D67" s="91">
        <v>500</v>
      </c>
      <c r="E67" s="91">
        <v>40</v>
      </c>
      <c r="F67" s="46">
        <v>2.11</v>
      </c>
      <c r="G67" s="46">
        <v>2.11</v>
      </c>
    </row>
    <row r="68" spans="1:7">
      <c r="A68" s="10" t="s">
        <v>109</v>
      </c>
      <c r="B68" s="91">
        <v>20000</v>
      </c>
      <c r="C68" s="91">
        <v>8000</v>
      </c>
      <c r="D68" s="91">
        <v>1000</v>
      </c>
      <c r="E68" s="91">
        <v>45</v>
      </c>
      <c r="F68" s="46">
        <v>2.1800000000000002</v>
      </c>
      <c r="G68" s="46">
        <v>2.1800000000000002</v>
      </c>
    </row>
  </sheetData>
  <sheetProtection password="DFDD" sheet="1" objects="1" scenarios="1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="90" zoomScaleNormal="90" workbookViewId="0">
      <selection activeCell="I12" sqref="I12"/>
    </sheetView>
  </sheetViews>
  <sheetFormatPr defaultColWidth="9.109375" defaultRowHeight="13.2"/>
  <cols>
    <col min="1" max="1" width="43" style="2" bestFit="1" customWidth="1"/>
    <col min="2" max="2" width="10.33203125" style="2" bestFit="1" customWidth="1"/>
    <col min="3" max="4" width="16" style="83" customWidth="1"/>
    <col min="5" max="6" width="20.33203125" style="2" customWidth="1"/>
    <col min="7" max="7" width="4.6640625" style="2" customWidth="1"/>
    <col min="8" max="8" width="16.109375" style="2" customWidth="1"/>
    <col min="9" max="9" width="19.6640625" style="2" customWidth="1"/>
    <col min="10" max="10" width="16.109375" style="2" customWidth="1"/>
    <col min="11" max="16384" width="9.109375" style="2"/>
  </cols>
  <sheetData>
    <row r="1" spans="1:6">
      <c r="A1" s="178" t="s">
        <v>133</v>
      </c>
      <c r="B1" s="178"/>
      <c r="C1" s="178"/>
      <c r="D1" s="178"/>
      <c r="E1" s="178"/>
      <c r="F1" s="178"/>
    </row>
    <row r="2" spans="1:6">
      <c r="A2" s="1"/>
      <c r="B2" s="1"/>
    </row>
    <row r="3" spans="1:6">
      <c r="A3" s="1" t="s">
        <v>131</v>
      </c>
      <c r="B3" s="1"/>
    </row>
    <row r="4" spans="1:6">
      <c r="A4" s="1"/>
      <c r="B4" s="1"/>
    </row>
    <row r="5" spans="1:6" s="85" customFormat="1">
      <c r="A5" s="84" t="s">
        <v>134</v>
      </c>
      <c r="B5" s="84"/>
      <c r="C5" s="55"/>
      <c r="D5" s="55"/>
      <c r="E5" s="55"/>
      <c r="F5" s="55"/>
    </row>
    <row r="6" spans="1:6" s="85" customFormat="1" ht="39.6">
      <c r="A6" s="57" t="s">
        <v>0</v>
      </c>
      <c r="B6" s="57" t="s">
        <v>211</v>
      </c>
      <c r="C6" s="4" t="s">
        <v>315</v>
      </c>
      <c r="D6" s="4" t="s">
        <v>316</v>
      </c>
      <c r="E6" s="4" t="s">
        <v>30</v>
      </c>
      <c r="F6" s="4" t="s">
        <v>33</v>
      </c>
    </row>
    <row r="7" spans="1:6" s="85" customFormat="1">
      <c r="A7" s="86" t="s">
        <v>159</v>
      </c>
      <c r="B7" s="86" t="s">
        <v>1</v>
      </c>
      <c r="C7" s="87" t="s">
        <v>2</v>
      </c>
      <c r="D7" s="87">
        <v>64</v>
      </c>
      <c r="E7" s="11">
        <v>6.96</v>
      </c>
      <c r="F7" s="11">
        <v>3.48</v>
      </c>
    </row>
    <row r="8" spans="1:6" s="85" customFormat="1">
      <c r="A8" s="86" t="s">
        <v>160</v>
      </c>
      <c r="B8" s="86" t="s">
        <v>3</v>
      </c>
      <c r="C8" s="87" t="s">
        <v>4</v>
      </c>
      <c r="D8" s="87">
        <v>64</v>
      </c>
      <c r="E8" s="11">
        <v>6.96</v>
      </c>
      <c r="F8" s="11">
        <v>3.48</v>
      </c>
    </row>
    <row r="9" spans="1:6">
      <c r="A9" s="86" t="s">
        <v>161</v>
      </c>
      <c r="B9" s="86" t="s">
        <v>5</v>
      </c>
      <c r="C9" s="87" t="s">
        <v>6</v>
      </c>
      <c r="D9" s="87">
        <v>128</v>
      </c>
      <c r="E9" s="11">
        <v>7.06</v>
      </c>
      <c r="F9" s="11">
        <v>3.53</v>
      </c>
    </row>
    <row r="10" spans="1:6">
      <c r="A10" s="86" t="s">
        <v>162</v>
      </c>
      <c r="B10" s="86" t="s">
        <v>7</v>
      </c>
      <c r="C10" s="87" t="s">
        <v>8</v>
      </c>
      <c r="D10" s="87">
        <v>128</v>
      </c>
      <c r="E10" s="11">
        <v>7.06</v>
      </c>
      <c r="F10" s="11">
        <v>3.53</v>
      </c>
    </row>
    <row r="11" spans="1:6">
      <c r="A11" s="86" t="s">
        <v>163</v>
      </c>
      <c r="B11" s="86" t="s">
        <v>9</v>
      </c>
      <c r="C11" s="87" t="s">
        <v>10</v>
      </c>
      <c r="D11" s="87">
        <v>256</v>
      </c>
      <c r="E11" s="11">
        <v>7.24</v>
      </c>
      <c r="F11" s="11">
        <v>3.62</v>
      </c>
    </row>
    <row r="12" spans="1:6">
      <c r="A12" s="86" t="s">
        <v>164</v>
      </c>
      <c r="B12" s="86" t="s">
        <v>11</v>
      </c>
      <c r="C12" s="87" t="s">
        <v>12</v>
      </c>
      <c r="D12" s="87">
        <v>256</v>
      </c>
      <c r="E12" s="11">
        <v>7.24</v>
      </c>
      <c r="F12" s="11">
        <v>3.62</v>
      </c>
    </row>
    <row r="13" spans="1:6">
      <c r="A13" s="86" t="s">
        <v>165</v>
      </c>
      <c r="B13" s="86" t="s">
        <v>13</v>
      </c>
      <c r="C13" s="87" t="s">
        <v>14</v>
      </c>
      <c r="D13" s="87">
        <v>512</v>
      </c>
      <c r="E13" s="11">
        <v>7.7</v>
      </c>
      <c r="F13" s="11">
        <v>3.85</v>
      </c>
    </row>
    <row r="14" spans="1:6">
      <c r="A14" s="86" t="s">
        <v>166</v>
      </c>
      <c r="B14" s="86" t="s">
        <v>15</v>
      </c>
      <c r="C14" s="87" t="s">
        <v>16</v>
      </c>
      <c r="D14" s="87">
        <v>512</v>
      </c>
      <c r="E14" s="11">
        <v>7.7</v>
      </c>
      <c r="F14" s="11">
        <v>3.85</v>
      </c>
    </row>
    <row r="15" spans="1:6">
      <c r="A15" s="86" t="s">
        <v>167</v>
      </c>
      <c r="B15" s="88" t="s">
        <v>27</v>
      </c>
      <c r="C15" s="87" t="s">
        <v>26</v>
      </c>
      <c r="D15" s="87">
        <v>512</v>
      </c>
      <c r="E15" s="11">
        <v>13.16</v>
      </c>
      <c r="F15" s="11">
        <v>6.58</v>
      </c>
    </row>
    <row r="16" spans="1:6">
      <c r="A16" s="86" t="s">
        <v>168</v>
      </c>
      <c r="B16" s="88" t="s">
        <v>28</v>
      </c>
      <c r="C16" s="87" t="s">
        <v>26</v>
      </c>
      <c r="D16" s="87">
        <v>1024</v>
      </c>
      <c r="E16" s="11">
        <v>13.82</v>
      </c>
      <c r="F16" s="11">
        <v>6.91</v>
      </c>
    </row>
    <row r="17" spans="1:7">
      <c r="A17" s="86" t="s">
        <v>169</v>
      </c>
      <c r="B17" s="86" t="s">
        <v>17</v>
      </c>
      <c r="C17" s="87" t="s">
        <v>18</v>
      </c>
      <c r="D17" s="87">
        <v>256</v>
      </c>
      <c r="E17" s="11">
        <v>16.16</v>
      </c>
      <c r="F17" s="11">
        <v>8.08</v>
      </c>
    </row>
    <row r="18" spans="1:7">
      <c r="A18" s="86" t="s">
        <v>170</v>
      </c>
      <c r="B18" s="86" t="s">
        <v>19</v>
      </c>
      <c r="C18" s="87" t="s">
        <v>18</v>
      </c>
      <c r="D18" s="87">
        <v>384</v>
      </c>
      <c r="E18" s="11">
        <v>16.260000000000002</v>
      </c>
      <c r="F18" s="11">
        <v>8.1300000000000008</v>
      </c>
    </row>
    <row r="19" spans="1:7">
      <c r="A19" s="86" t="s">
        <v>171</v>
      </c>
      <c r="B19" s="86" t="s">
        <v>20</v>
      </c>
      <c r="C19" s="87" t="s">
        <v>18</v>
      </c>
      <c r="D19" s="87">
        <v>512</v>
      </c>
      <c r="E19" s="11">
        <v>16.36</v>
      </c>
      <c r="F19" s="11">
        <v>8.18</v>
      </c>
    </row>
    <row r="20" spans="1:7">
      <c r="A20" s="86" t="s">
        <v>172</v>
      </c>
      <c r="B20" s="86" t="s">
        <v>21</v>
      </c>
      <c r="C20" s="87" t="s">
        <v>18</v>
      </c>
      <c r="D20" s="87">
        <v>1024</v>
      </c>
      <c r="E20" s="11">
        <v>16.739999999999998</v>
      </c>
      <c r="F20" s="11">
        <v>8.3699999999999992</v>
      </c>
    </row>
    <row r="21" spans="1:7">
      <c r="A21" s="86" t="s">
        <v>173</v>
      </c>
      <c r="B21" s="86" t="s">
        <v>22</v>
      </c>
      <c r="C21" s="87" t="s">
        <v>23</v>
      </c>
      <c r="D21" s="87">
        <v>2048</v>
      </c>
      <c r="E21" s="11">
        <v>29.9</v>
      </c>
      <c r="F21" s="11">
        <v>14.95</v>
      </c>
    </row>
    <row r="22" spans="1:7">
      <c r="A22" s="86" t="s">
        <v>174</v>
      </c>
      <c r="B22" s="86" t="s">
        <v>24</v>
      </c>
      <c r="C22" s="87" t="s">
        <v>25</v>
      </c>
      <c r="D22" s="87">
        <v>4096</v>
      </c>
      <c r="E22" s="11">
        <v>57.82</v>
      </c>
      <c r="F22" s="11">
        <v>28.91</v>
      </c>
    </row>
    <row r="24" spans="1:7">
      <c r="A24" s="1" t="s">
        <v>132</v>
      </c>
      <c r="B24" s="1"/>
    </row>
    <row r="26" spans="1:7">
      <c r="A26" s="89" t="s">
        <v>439</v>
      </c>
      <c r="B26" s="89"/>
      <c r="E26" s="83"/>
      <c r="F26" s="83"/>
      <c r="G26" s="83"/>
    </row>
    <row r="27" spans="1:7" ht="39.6">
      <c r="A27" s="57" t="s">
        <v>0</v>
      </c>
      <c r="B27" s="57" t="s">
        <v>211</v>
      </c>
      <c r="C27" s="4" t="s">
        <v>315</v>
      </c>
      <c r="D27" s="4" t="s">
        <v>316</v>
      </c>
      <c r="E27" s="7" t="s">
        <v>203</v>
      </c>
      <c r="F27" s="7" t="s">
        <v>40</v>
      </c>
      <c r="G27" s="83"/>
    </row>
    <row r="28" spans="1:7">
      <c r="A28" s="86" t="s">
        <v>159</v>
      </c>
      <c r="B28" s="86" t="s">
        <v>1</v>
      </c>
      <c r="C28" s="87" t="s">
        <v>2</v>
      </c>
      <c r="D28" s="87">
        <v>64</v>
      </c>
      <c r="E28" s="90"/>
      <c r="F28" s="46">
        <v>1.2</v>
      </c>
      <c r="G28" s="83"/>
    </row>
    <row r="29" spans="1:7">
      <c r="A29" s="86" t="s">
        <v>160</v>
      </c>
      <c r="B29" s="86" t="s">
        <v>3</v>
      </c>
      <c r="C29" s="87" t="s">
        <v>4</v>
      </c>
      <c r="D29" s="87">
        <v>64</v>
      </c>
      <c r="E29" s="90"/>
      <c r="F29" s="46">
        <v>1.2</v>
      </c>
      <c r="G29" s="83"/>
    </row>
    <row r="30" spans="1:7">
      <c r="A30" s="86" t="s">
        <v>161</v>
      </c>
      <c r="B30" s="86" t="s">
        <v>5</v>
      </c>
      <c r="C30" s="87" t="s">
        <v>6</v>
      </c>
      <c r="D30" s="87">
        <v>128</v>
      </c>
      <c r="E30" s="90"/>
      <c r="F30" s="46">
        <v>1.2</v>
      </c>
      <c r="G30" s="83"/>
    </row>
    <row r="31" spans="1:7">
      <c r="A31" s="86" t="s">
        <v>162</v>
      </c>
      <c r="B31" s="86" t="s">
        <v>7</v>
      </c>
      <c r="C31" s="87" t="s">
        <v>8</v>
      </c>
      <c r="D31" s="87">
        <v>128</v>
      </c>
      <c r="E31" s="90"/>
      <c r="F31" s="46">
        <v>1.2</v>
      </c>
      <c r="G31" s="83"/>
    </row>
    <row r="32" spans="1:7">
      <c r="A32" s="86" t="s">
        <v>163</v>
      </c>
      <c r="B32" s="86" t="s">
        <v>9</v>
      </c>
      <c r="C32" s="87" t="s">
        <v>10</v>
      </c>
      <c r="D32" s="87">
        <v>256</v>
      </c>
      <c r="E32" s="90"/>
      <c r="F32" s="46">
        <v>1.2</v>
      </c>
      <c r="G32" s="83"/>
    </row>
    <row r="33" spans="1:7">
      <c r="A33" s="86" t="s">
        <v>164</v>
      </c>
      <c r="B33" s="86" t="s">
        <v>11</v>
      </c>
      <c r="C33" s="87" t="s">
        <v>12</v>
      </c>
      <c r="D33" s="87">
        <v>256</v>
      </c>
      <c r="E33" s="90"/>
      <c r="F33" s="46">
        <v>1.2</v>
      </c>
      <c r="G33" s="83"/>
    </row>
    <row r="34" spans="1:7">
      <c r="A34" s="86" t="s">
        <v>165</v>
      </c>
      <c r="B34" s="86" t="s">
        <v>13</v>
      </c>
      <c r="C34" s="87" t="s">
        <v>14</v>
      </c>
      <c r="D34" s="87">
        <v>512</v>
      </c>
      <c r="E34" s="90"/>
      <c r="F34" s="46">
        <v>1.2</v>
      </c>
      <c r="G34" s="83"/>
    </row>
    <row r="35" spans="1:7">
      <c r="A35" s="86" t="s">
        <v>166</v>
      </c>
      <c r="B35" s="86" t="s">
        <v>15</v>
      </c>
      <c r="C35" s="87" t="s">
        <v>16</v>
      </c>
      <c r="D35" s="87">
        <v>512</v>
      </c>
      <c r="E35" s="90"/>
      <c r="F35" s="46">
        <v>1.2</v>
      </c>
      <c r="G35" s="83"/>
    </row>
    <row r="36" spans="1:7">
      <c r="A36" s="86" t="s">
        <v>167</v>
      </c>
      <c r="B36" s="88" t="s">
        <v>27</v>
      </c>
      <c r="C36" s="87" t="s">
        <v>26</v>
      </c>
      <c r="D36" s="87">
        <v>512</v>
      </c>
      <c r="E36" s="90"/>
      <c r="F36" s="46">
        <v>1.2</v>
      </c>
      <c r="G36" s="83"/>
    </row>
    <row r="37" spans="1:7">
      <c r="A37" s="86" t="s">
        <v>168</v>
      </c>
      <c r="B37" s="88" t="s">
        <v>28</v>
      </c>
      <c r="C37" s="87" t="s">
        <v>26</v>
      </c>
      <c r="D37" s="87">
        <v>1024</v>
      </c>
      <c r="E37" s="90"/>
      <c r="F37" s="46">
        <v>1.2</v>
      </c>
      <c r="G37" s="83"/>
    </row>
    <row r="38" spans="1:7">
      <c r="A38" s="86" t="s">
        <v>169</v>
      </c>
      <c r="B38" s="86" t="s">
        <v>17</v>
      </c>
      <c r="C38" s="87" t="s">
        <v>18</v>
      </c>
      <c r="D38" s="87">
        <v>256</v>
      </c>
      <c r="E38" s="90"/>
      <c r="F38" s="46">
        <v>1.2</v>
      </c>
      <c r="G38" s="83"/>
    </row>
    <row r="39" spans="1:7">
      <c r="A39" s="86" t="s">
        <v>170</v>
      </c>
      <c r="B39" s="86" t="s">
        <v>19</v>
      </c>
      <c r="C39" s="87" t="s">
        <v>18</v>
      </c>
      <c r="D39" s="87">
        <v>384</v>
      </c>
      <c r="E39" s="90"/>
      <c r="F39" s="46">
        <v>1.2</v>
      </c>
      <c r="G39" s="83"/>
    </row>
    <row r="40" spans="1:7">
      <c r="A40" s="86" t="s">
        <v>171</v>
      </c>
      <c r="B40" s="86" t="s">
        <v>20</v>
      </c>
      <c r="C40" s="87" t="s">
        <v>18</v>
      </c>
      <c r="D40" s="87">
        <v>512</v>
      </c>
      <c r="E40" s="90"/>
      <c r="F40" s="46">
        <v>1.2</v>
      </c>
      <c r="G40" s="83"/>
    </row>
    <row r="41" spans="1:7">
      <c r="A41" s="86" t="s">
        <v>172</v>
      </c>
      <c r="B41" s="86" t="s">
        <v>21</v>
      </c>
      <c r="C41" s="87" t="s">
        <v>18</v>
      </c>
      <c r="D41" s="87">
        <v>1024</v>
      </c>
      <c r="E41" s="90"/>
      <c r="F41" s="46">
        <v>1.2</v>
      </c>
      <c r="G41" s="83"/>
    </row>
    <row r="42" spans="1:7">
      <c r="A42" s="86" t="s">
        <v>173</v>
      </c>
      <c r="B42" s="86" t="s">
        <v>22</v>
      </c>
      <c r="C42" s="87" t="s">
        <v>23</v>
      </c>
      <c r="D42" s="87">
        <v>2048</v>
      </c>
      <c r="E42" s="90"/>
      <c r="F42" s="46">
        <v>1.2</v>
      </c>
      <c r="G42" s="83"/>
    </row>
    <row r="43" spans="1:7">
      <c r="A43" s="86" t="s">
        <v>174</v>
      </c>
      <c r="B43" s="86" t="s">
        <v>24</v>
      </c>
      <c r="C43" s="87" t="s">
        <v>25</v>
      </c>
      <c r="D43" s="87">
        <v>4096</v>
      </c>
      <c r="E43" s="90"/>
      <c r="F43" s="46">
        <v>1.2</v>
      </c>
      <c r="G43" s="83"/>
    </row>
    <row r="44" spans="1:7">
      <c r="A44" s="42"/>
      <c r="B44" s="42"/>
      <c r="C44" s="42"/>
      <c r="D44" s="42"/>
      <c r="E44" s="42"/>
      <c r="F44" s="42"/>
      <c r="G44" s="42"/>
    </row>
  </sheetData>
  <sheetProtection password="DFDD" sheet="1" objects="1" scenarios="1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499984740745262"/>
  </sheetPr>
  <dimension ref="A1:H48"/>
  <sheetViews>
    <sheetView showGridLines="0" zoomScaleNormal="100" workbookViewId="0">
      <selection activeCell="B13" sqref="B13"/>
    </sheetView>
  </sheetViews>
  <sheetFormatPr defaultColWidth="9.109375" defaultRowHeight="13.2"/>
  <cols>
    <col min="1" max="1" width="9.109375" style="2"/>
    <col min="2" max="2" width="64.5546875" style="2" customWidth="1"/>
    <col min="3" max="3" width="9.109375" style="2"/>
    <col min="4" max="4" width="12.6640625" style="2" customWidth="1"/>
    <col min="5" max="5" width="10.5546875" style="34" customWidth="1"/>
    <col min="6" max="6" width="28.44140625" style="2" customWidth="1"/>
    <col min="7" max="7" width="22.33203125" style="79" bestFit="1" customWidth="1"/>
    <col min="8" max="16384" width="9.109375" style="2"/>
  </cols>
  <sheetData>
    <row r="1" spans="1:8">
      <c r="A1" s="20"/>
      <c r="B1" s="21"/>
      <c r="C1" s="21"/>
      <c r="D1" s="21"/>
      <c r="E1" s="22"/>
      <c r="F1" s="21"/>
      <c r="G1" s="77"/>
      <c r="H1" s="23"/>
    </row>
    <row r="2" spans="1:8">
      <c r="A2" s="24"/>
      <c r="B2" s="25"/>
      <c r="C2" s="25"/>
      <c r="D2" s="25"/>
      <c r="E2" s="26"/>
      <c r="F2" s="27" t="s">
        <v>416</v>
      </c>
      <c r="G2" s="28">
        <f>G11+G35</f>
        <v>48905506.629999995</v>
      </c>
      <c r="H2" s="29"/>
    </row>
    <row r="3" spans="1:8">
      <c r="A3" s="24"/>
      <c r="B3" s="25"/>
      <c r="C3" s="25"/>
      <c r="D3" s="25"/>
      <c r="E3" s="26"/>
      <c r="F3" s="25"/>
      <c r="G3" s="26"/>
      <c r="H3" s="29"/>
    </row>
    <row r="4" spans="1:8">
      <c r="A4" s="30"/>
      <c r="B4" s="31"/>
      <c r="C4" s="31"/>
      <c r="D4" s="31"/>
      <c r="E4" s="32"/>
      <c r="F4" s="31"/>
      <c r="G4" s="32"/>
      <c r="H4" s="33"/>
    </row>
    <row r="5" spans="1:8">
      <c r="A5" s="20"/>
      <c r="B5" s="21"/>
      <c r="C5" s="21"/>
      <c r="D5" s="21"/>
      <c r="E5" s="22"/>
      <c r="F5" s="21"/>
      <c r="G5" s="22"/>
      <c r="H5" s="23"/>
    </row>
    <row r="6" spans="1:8">
      <c r="A6" s="24"/>
      <c r="B6" s="25"/>
      <c r="C6" s="25"/>
      <c r="D6" s="25"/>
      <c r="E6" s="26"/>
      <c r="F6" s="25"/>
      <c r="G6" s="26"/>
      <c r="H6" s="29"/>
    </row>
    <row r="7" spans="1:8">
      <c r="A7" s="24"/>
      <c r="B7" s="25"/>
      <c r="C7" s="25"/>
      <c r="D7" s="25"/>
      <c r="E7" s="26"/>
      <c r="F7" s="25"/>
      <c r="G7" s="26"/>
      <c r="H7" s="29"/>
    </row>
    <row r="8" spans="1:8">
      <c r="A8" s="24"/>
      <c r="B8" s="25"/>
      <c r="C8" s="25"/>
      <c r="D8" s="25"/>
      <c r="E8" s="26"/>
      <c r="F8" s="25"/>
      <c r="G8" s="26"/>
      <c r="H8" s="29"/>
    </row>
    <row r="9" spans="1:8">
      <c r="A9" s="24"/>
      <c r="B9" s="25"/>
      <c r="C9" s="25"/>
      <c r="D9" s="25"/>
      <c r="E9" s="26"/>
      <c r="F9" s="25"/>
      <c r="G9" s="78"/>
      <c r="H9" s="29"/>
    </row>
    <row r="10" spans="1:8">
      <c r="A10" s="24"/>
      <c r="B10" s="25"/>
      <c r="C10" s="25"/>
      <c r="D10" s="25"/>
      <c r="E10" s="26"/>
      <c r="H10" s="29"/>
    </row>
    <row r="11" spans="1:8">
      <c r="A11" s="24"/>
      <c r="B11" s="25"/>
      <c r="C11" s="25"/>
      <c r="D11" s="25"/>
      <c r="E11" s="26"/>
      <c r="F11" s="27" t="s">
        <v>417</v>
      </c>
      <c r="G11" s="28">
        <f>ROUND(SUM(G12:G24),2)</f>
        <v>36596327.649999999</v>
      </c>
      <c r="H11" s="29"/>
    </row>
    <row r="12" spans="1:8">
      <c r="A12" s="24"/>
      <c r="B12" s="25"/>
      <c r="C12" s="25"/>
      <c r="D12" s="25"/>
      <c r="E12" s="26"/>
      <c r="F12" s="80" t="s">
        <v>544</v>
      </c>
      <c r="G12" s="157">
        <f>SUMPRODUCT(SCOE!C7:C10,'PESI SCOE (2)'!D9:D12)+SUMPRODUCT(SCOE!C7:C10,'PESI SCOE (2)'!F9:F12,SCOE!C14:C17)+SUMPRODUCT(SCOE!C7:C10,'PESI SCOE (2)'!M9:M12,SCOE!C35:C38)</f>
        <v>187109.20619999996</v>
      </c>
      <c r="H12" s="29"/>
    </row>
    <row r="13" spans="1:8">
      <c r="A13" s="24"/>
      <c r="B13" s="25"/>
      <c r="C13" s="25"/>
      <c r="D13" s="25"/>
      <c r="E13" s="26"/>
      <c r="F13" s="80" t="s">
        <v>545</v>
      </c>
      <c r="G13" s="81">
        <f>SUMPRODUCT('PESI SCOE (2)'!D17:D24,SCOE!C49:C56)</f>
        <v>1200.94</v>
      </c>
      <c r="H13" s="29"/>
    </row>
    <row r="14" spans="1:8">
      <c r="A14" s="24"/>
      <c r="B14" s="25"/>
      <c r="C14" s="25"/>
      <c r="D14" s="25"/>
      <c r="E14" s="26"/>
      <c r="F14" s="80" t="s">
        <v>546</v>
      </c>
      <c r="G14" s="81">
        <f>SUMPRODUCT(SCOE!C71:C74,'PESI SCOE (2)'!D29:D32)+SUMPRODUCT(SCOE!C71:C74,'PESI SCOE (2)'!F29:F32,SCOE!C78:C81)+SUMPRODUCT(SCOE!C71:C74,'PESI SCOE (2)'!I29:I32,SCOE!C92:C95)</f>
        <v>5736.4818000000005</v>
      </c>
      <c r="H14" s="29"/>
    </row>
    <row r="15" spans="1:8">
      <c r="A15" s="24"/>
      <c r="B15" s="25"/>
      <c r="C15" s="25"/>
      <c r="D15" s="25"/>
      <c r="E15" s="26"/>
      <c r="F15" s="80" t="s">
        <v>547</v>
      </c>
      <c r="G15" s="81">
        <f>SUMPRODUCT('PESI SCOE (2)'!D37:D45,SCOE!C106:C114)</f>
        <v>668998.64</v>
      </c>
      <c r="H15" s="29"/>
    </row>
    <row r="16" spans="1:8">
      <c r="A16" s="24"/>
      <c r="B16" s="25"/>
      <c r="C16" s="25"/>
      <c r="D16" s="25"/>
      <c r="E16" s="26"/>
      <c r="F16" s="80" t="s">
        <v>537</v>
      </c>
      <c r="G16" s="81">
        <f>SUMPRODUCT('PESI SCOE (2)'!E9:E12,SCOE!D7:D10)+SUMPRODUCT('PESI SCOE (2)'!H9:H12,SCOE!D21:D24)+SUMPRODUCT('PESI SCOE (2)'!O9:O12,SCOE!D42:D45)</f>
        <v>8242398.1100000003</v>
      </c>
      <c r="H16" s="29"/>
    </row>
    <row r="17" spans="1:8">
      <c r="A17" s="24"/>
      <c r="B17" s="25"/>
      <c r="C17" s="25"/>
      <c r="D17" s="25"/>
      <c r="E17" s="26"/>
      <c r="F17" s="80" t="s">
        <v>535</v>
      </c>
      <c r="G17" s="81">
        <f>SUMPRODUCT(SCOE!D7:D10,'PESI SCOE (2)'!G9:G12,SCOE!D14:D17)+SUMPRODUCT(SCOE!D7:D10,'PESI SCOE (2)'!L9:L12,SCOE!D28:D31)+SUMPRODUCT(SCOE!D7:D10,'PESI SCOE (2)'!N9:N12,SCOE!D35:D38)</f>
        <v>1148864.8132</v>
      </c>
      <c r="H17" s="29"/>
    </row>
    <row r="18" spans="1:8">
      <c r="A18" s="24"/>
      <c r="B18" s="25"/>
      <c r="C18" s="25"/>
      <c r="D18" s="25"/>
      <c r="E18" s="26"/>
      <c r="F18" s="80" t="s">
        <v>538</v>
      </c>
      <c r="G18" s="81">
        <f>SUMPRODUCT(SCOE!D21:D24,'PESI SCOE (2)'!I9:I12,SCOE!D14:D17)+SUMPRODUCT(SCOE!D21:D24,'PESI SCOE (2)'!J9:J12,SCOE!D28:D31)+SUMPRODUCT(SCOE!D21:D24,'PESI SCOE (2)'!K9:K12,SCOE!D35:D38)</f>
        <v>40947.581900000005</v>
      </c>
      <c r="H18" s="29"/>
    </row>
    <row r="19" spans="1:8">
      <c r="A19" s="24"/>
      <c r="B19" s="25"/>
      <c r="C19" s="25"/>
      <c r="D19" s="25"/>
      <c r="E19" s="26"/>
      <c r="F19" s="80" t="s">
        <v>536</v>
      </c>
      <c r="G19" s="81">
        <f>SUMPRODUCT(SCOE!D42:D45,'PESI SCOE (2)'!P9:P12,SCOE!D14:D17)+SUMPRODUCT(SCOE!D42:D45,'PESI SCOE (2)'!Q9:Q12,SCOE!D28:D31)+SUMPRODUCT(SCOE!D42:D45,'PESI SCOE (2)'!R9:R12,SCOE!D35:D38)</f>
        <v>493247.15300000005</v>
      </c>
      <c r="H19" s="29"/>
    </row>
    <row r="20" spans="1:8">
      <c r="A20" s="24"/>
      <c r="B20" s="25"/>
      <c r="C20" s="25"/>
      <c r="D20" s="25"/>
      <c r="E20" s="26"/>
      <c r="F20" s="80" t="s">
        <v>539</v>
      </c>
      <c r="G20" s="81">
        <f>SUMPRODUCT(SCOE!D49:D56,'PESI SCOE (2)'!E17:E24)+SUMPRODUCT(SCOE!D49:D56,'PESI SCOE (2)'!F17:F24,SCOE!D60:D67)</f>
        <v>43462.146999999997</v>
      </c>
      <c r="H20" s="29"/>
    </row>
    <row r="21" spans="1:8">
      <c r="A21" s="24"/>
      <c r="B21" s="25"/>
      <c r="C21" s="25"/>
      <c r="D21" s="25"/>
      <c r="E21" s="26"/>
      <c r="F21" s="80" t="s">
        <v>540</v>
      </c>
      <c r="G21" s="81">
        <f>SUMPRODUCT('PESI SCOE (2)'!E29:E32,SCOE!D71:D74)+SUMPRODUCT('PESI SCOE (2)'!K29:K32,SCOE!D99:D102)</f>
        <v>468707.7</v>
      </c>
      <c r="H21" s="29"/>
    </row>
    <row r="22" spans="1:8">
      <c r="A22" s="24"/>
      <c r="B22" s="25"/>
      <c r="C22" s="25"/>
      <c r="D22" s="25"/>
      <c r="E22" s="26"/>
      <c r="F22" s="80" t="s">
        <v>541</v>
      </c>
      <c r="G22" s="81">
        <f>SUMPRODUCT(SCOE!D71:D74,'PESI SCOE (2)'!G29:G32,SCOE!D78:D81)+SUMPRODUCT(SCOE!D71:D74,'PESI SCOE (2)'!H29:H32,SCOE!D85:D88)+SUMPRODUCT(SCOE!D71:D74,'PESI SCOE (2)'!J29:J32,SCOE!D92:D95)</f>
        <v>133530.33280000003</v>
      </c>
      <c r="H22" s="29"/>
    </row>
    <row r="23" spans="1:8">
      <c r="A23" s="24"/>
      <c r="B23" s="25"/>
      <c r="C23" s="25"/>
      <c r="D23" s="25"/>
      <c r="E23" s="26"/>
      <c r="F23" s="80" t="s">
        <v>542</v>
      </c>
      <c r="G23" s="81">
        <f>SUMPRODUCT(SCOE!D99:D102,'PESI SCOE (2)'!L29:L32,SCOE!D78:D81)+SUMPRODUCT(SCOE!D99:D102,'PESI SCOE (2)'!M29:M32,SCOE!D85:D88)+SUMPRODUCT(SCOE!D99:D102,'PESI SCOE (2)'!N29:N32,SCOE!D92:D95)</f>
        <v>957579.25600000005</v>
      </c>
      <c r="H23" s="29"/>
    </row>
    <row r="24" spans="1:8">
      <c r="A24" s="24"/>
      <c r="B24" s="25"/>
      <c r="C24" s="25"/>
      <c r="D24" s="25"/>
      <c r="E24" s="26"/>
      <c r="F24" s="80" t="s">
        <v>543</v>
      </c>
      <c r="G24" s="81">
        <f>SUMPRODUCT(SCOE!D106:D114,'PESI SCOE (2)'!E37:E45)+SUMPRODUCT(SCOE!D106:D114,'PESI SCOE (2)'!F37:F45,SCOE!D118:D126)</f>
        <v>24204545.287500001</v>
      </c>
      <c r="H24" s="29"/>
    </row>
    <row r="25" spans="1:8">
      <c r="A25" s="24"/>
      <c r="B25" s="25"/>
      <c r="C25" s="25"/>
      <c r="D25" s="25"/>
      <c r="E25" s="26"/>
      <c r="F25" s="80"/>
      <c r="G25" s="78"/>
      <c r="H25" s="29"/>
    </row>
    <row r="26" spans="1:8">
      <c r="A26" s="24"/>
      <c r="B26" s="25"/>
      <c r="C26" s="25"/>
      <c r="D26" s="25"/>
      <c r="E26" s="26"/>
      <c r="F26" s="80"/>
      <c r="G26" s="78"/>
      <c r="H26" s="29"/>
    </row>
    <row r="27" spans="1:8">
      <c r="A27" s="24"/>
      <c r="B27" s="25"/>
      <c r="C27" s="25"/>
      <c r="D27" s="25"/>
      <c r="E27" s="26"/>
      <c r="F27" s="80"/>
      <c r="G27" s="78"/>
      <c r="H27" s="29"/>
    </row>
    <row r="28" spans="1:8">
      <c r="A28" s="30"/>
      <c r="B28" s="31"/>
      <c r="C28" s="31"/>
      <c r="D28" s="31"/>
      <c r="E28" s="32"/>
      <c r="F28" s="31"/>
      <c r="G28" s="82"/>
      <c r="H28" s="33"/>
    </row>
    <row r="29" spans="1:8">
      <c r="A29" s="20"/>
      <c r="B29" s="21"/>
      <c r="C29" s="21"/>
      <c r="D29" s="21"/>
      <c r="E29" s="22"/>
      <c r="F29" s="21"/>
      <c r="G29" s="77"/>
      <c r="H29" s="23"/>
    </row>
    <row r="30" spans="1:8">
      <c r="A30" s="24"/>
      <c r="B30" s="25"/>
      <c r="C30" s="25"/>
      <c r="D30" s="25"/>
      <c r="E30" s="26"/>
      <c r="F30" s="25"/>
      <c r="G30" s="78"/>
      <c r="H30" s="29"/>
    </row>
    <row r="31" spans="1:8">
      <c r="A31" s="24"/>
      <c r="B31" s="25"/>
      <c r="C31" s="25"/>
      <c r="D31" s="25"/>
      <c r="E31" s="26"/>
      <c r="F31" s="25"/>
      <c r="G31" s="78"/>
      <c r="H31" s="29"/>
    </row>
    <row r="32" spans="1:8">
      <c r="A32" s="24"/>
      <c r="B32" s="25"/>
      <c r="C32" s="25"/>
      <c r="D32" s="25"/>
      <c r="E32" s="26"/>
      <c r="F32" s="25"/>
      <c r="G32" s="78"/>
      <c r="H32" s="29"/>
    </row>
    <row r="33" spans="1:8">
      <c r="A33" s="24"/>
      <c r="B33" s="25"/>
      <c r="C33" s="25"/>
      <c r="D33" s="25"/>
      <c r="E33" s="26"/>
      <c r="H33" s="29"/>
    </row>
    <row r="34" spans="1:8">
      <c r="A34" s="24"/>
      <c r="B34" s="25"/>
      <c r="C34" s="25"/>
      <c r="D34" s="25"/>
      <c r="E34" s="26"/>
      <c r="H34" s="29"/>
    </row>
    <row r="35" spans="1:8">
      <c r="A35" s="24"/>
      <c r="B35" s="25"/>
      <c r="C35" s="25"/>
      <c r="D35" s="25"/>
      <c r="E35" s="26"/>
      <c r="F35" s="27" t="s">
        <v>418</v>
      </c>
      <c r="G35" s="28">
        <f>ROUND(SUM(G36:G41),2)</f>
        <v>12309178.98</v>
      </c>
      <c r="H35" s="29"/>
    </row>
    <row r="36" spans="1:8">
      <c r="A36" s="24"/>
      <c r="B36" s="25"/>
      <c r="C36" s="25"/>
      <c r="D36" s="25"/>
      <c r="E36" s="26"/>
      <c r="F36" s="80" t="s">
        <v>552</v>
      </c>
      <c r="G36" s="81">
        <f>SCOE!C137*('PESI SCOE (2)'!D56+'PESI SCOE (2)'!F56*SCOE!C141+'PESI SCOE (2)'!M56*SCOE!C155)</f>
        <v>209224.19200000001</v>
      </c>
      <c r="H36" s="158"/>
    </row>
    <row r="37" spans="1:8">
      <c r="A37" s="24"/>
      <c r="B37" s="25"/>
      <c r="C37" s="25"/>
      <c r="D37" s="25"/>
      <c r="E37" s="26"/>
      <c r="F37" s="80" t="s">
        <v>553</v>
      </c>
      <c r="G37" s="81">
        <f>SUMPRODUCT('PESI SCOE (2)'!D61:D65,SCOE!C159:C163)</f>
        <v>79932.819999999992</v>
      </c>
      <c r="H37" s="29"/>
    </row>
    <row r="38" spans="1:8">
      <c r="A38" s="24"/>
      <c r="B38" s="25"/>
      <c r="C38" s="25"/>
      <c r="D38" s="25"/>
      <c r="E38" s="26"/>
      <c r="F38" s="80" t="s">
        <v>549</v>
      </c>
      <c r="G38" s="81">
        <f>'PESI SCOE (2)'!E53*SCOE!D134+'PESI SCOE (2)'!E54*SCOE!D135+'PESI SCOE (2)'!I55*SCOE!D145+'PESI SCOE (2)'!E56*SCOE!D137+'PESI SCOE (2)'!I56*SCOE!D147</f>
        <v>6983493.8799999999</v>
      </c>
      <c r="H38" s="29"/>
    </row>
    <row r="39" spans="1:8">
      <c r="A39" s="24"/>
      <c r="B39" s="25"/>
      <c r="C39" s="25"/>
      <c r="D39" s="25"/>
      <c r="E39" s="26"/>
      <c r="F39" s="80" t="s">
        <v>548</v>
      </c>
      <c r="G39" s="81">
        <f>SCOE!D137*('PESI SCOE (2)'!G56*SCOE!D141+'PESI SCOE (2)'!H56*SCOE!D151+'PESI SCOE (2)'!N56*SCOE!D155)</f>
        <v>2094521.3120000002</v>
      </c>
      <c r="H39" s="29"/>
    </row>
    <row r="40" spans="1:8">
      <c r="A40" s="24"/>
      <c r="B40" s="25"/>
      <c r="C40" s="25"/>
      <c r="D40" s="25"/>
      <c r="E40" s="26"/>
      <c r="F40" s="80" t="s">
        <v>550</v>
      </c>
      <c r="G40" s="81">
        <f>SCOE!D147*('PESI SCOE (2)'!J56*SCOE!D141+'PESI SCOE (2)'!K56*SCOE!D151+'PESI SCOE (2)'!L56*SCOE!D155)</f>
        <v>35568.229000000007</v>
      </c>
      <c r="H40" s="29"/>
    </row>
    <row r="41" spans="1:8">
      <c r="A41" s="24"/>
      <c r="B41" s="25"/>
      <c r="C41" s="25"/>
      <c r="D41" s="25"/>
      <c r="E41" s="26"/>
      <c r="F41" s="80" t="s">
        <v>551</v>
      </c>
      <c r="G41" s="81">
        <f>SUMPRODUCT(SCOE!D159:D163,'PESI SCOE (2)'!E61:E65)+SUMPRODUCT(SCOE!D159:D163,'PESI SCOE (2)'!F61:F65,SCOE!D167:D171)</f>
        <v>2906438.5489999996</v>
      </c>
      <c r="H41" s="29"/>
    </row>
    <row r="42" spans="1:8">
      <c r="A42" s="24"/>
      <c r="B42" s="25"/>
      <c r="C42" s="25"/>
      <c r="D42" s="25"/>
      <c r="E42" s="26"/>
      <c r="F42" s="25"/>
      <c r="G42" s="78"/>
      <c r="H42" s="29"/>
    </row>
    <row r="43" spans="1:8">
      <c r="A43" s="24"/>
      <c r="B43" s="25"/>
      <c r="C43" s="25"/>
      <c r="D43" s="25"/>
      <c r="E43" s="26"/>
      <c r="F43" s="25"/>
      <c r="G43" s="78"/>
      <c r="H43" s="29"/>
    </row>
    <row r="44" spans="1:8">
      <c r="A44" s="24"/>
      <c r="B44" s="25"/>
      <c r="C44" s="25"/>
      <c r="D44" s="25"/>
      <c r="E44" s="26"/>
      <c r="F44" s="25"/>
      <c r="G44" s="78"/>
      <c r="H44" s="29"/>
    </row>
    <row r="45" spans="1:8">
      <c r="A45" s="24"/>
      <c r="B45" s="25"/>
      <c r="C45" s="25"/>
      <c r="D45" s="25"/>
      <c r="E45" s="26"/>
      <c r="F45" s="25"/>
      <c r="G45" s="78"/>
      <c r="H45" s="29"/>
    </row>
    <row r="46" spans="1:8">
      <c r="A46" s="24"/>
      <c r="B46" s="25"/>
      <c r="C46" s="25"/>
      <c r="D46" s="25"/>
      <c r="E46" s="26"/>
      <c r="F46" s="25"/>
      <c r="G46" s="78"/>
      <c r="H46" s="29"/>
    </row>
    <row r="47" spans="1:8">
      <c r="A47" s="24"/>
      <c r="B47" s="25"/>
      <c r="C47" s="25"/>
      <c r="D47" s="25"/>
      <c r="E47" s="26"/>
      <c r="F47" s="25"/>
      <c r="G47" s="78"/>
      <c r="H47" s="29"/>
    </row>
    <row r="48" spans="1:8">
      <c r="A48" s="30"/>
      <c r="B48" s="31"/>
      <c r="C48" s="31"/>
      <c r="D48" s="31"/>
      <c r="E48" s="32"/>
      <c r="F48" s="31"/>
      <c r="G48" s="82"/>
      <c r="H48" s="33"/>
    </row>
  </sheetData>
  <sheetProtection password="DFDD" sheet="1" objects="1" scenarios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5618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3002280</xdr:colOff>
                <xdr:row>2</xdr:row>
                <xdr:rowOff>121920</xdr:rowOff>
              </to>
            </anchor>
          </objectPr>
        </oleObject>
      </mc:Choice>
      <mc:Fallback>
        <oleObject progId="Equation.3" shapeId="25618" r:id="rId4"/>
      </mc:Fallback>
    </mc:AlternateContent>
    <mc:AlternateContent xmlns:mc="http://schemas.openxmlformats.org/markup-compatibility/2006">
      <mc:Choice Requires="x14">
        <oleObject progId="Equation.3" shapeId="25624" r:id="rId6">
          <objectPr defaultSize="0" r:id="rId7">
            <anchor moveWithCells="1">
              <from>
                <xdr:col>0</xdr:col>
                <xdr:colOff>182880</xdr:colOff>
                <xdr:row>4</xdr:row>
                <xdr:rowOff>106680</xdr:rowOff>
              </from>
              <to>
                <xdr:col>3</xdr:col>
                <xdr:colOff>495300</xdr:colOff>
                <xdr:row>26</xdr:row>
                <xdr:rowOff>38100</xdr:rowOff>
              </to>
            </anchor>
          </objectPr>
        </oleObject>
      </mc:Choice>
      <mc:Fallback>
        <oleObject progId="Equation.3" shapeId="25624" r:id="rId6"/>
      </mc:Fallback>
    </mc:AlternateContent>
    <mc:AlternateContent xmlns:mc="http://schemas.openxmlformats.org/markup-compatibility/2006">
      <mc:Choice Requires="x14">
        <oleObject progId="Equation.3" shapeId="25625" r:id="rId8">
          <objectPr defaultSize="0" autoPict="0" r:id="rId9">
            <anchor moveWithCells="1">
              <from>
                <xdr:col>0</xdr:col>
                <xdr:colOff>182880</xdr:colOff>
                <xdr:row>31</xdr:row>
                <xdr:rowOff>0</xdr:rowOff>
              </from>
              <to>
                <xdr:col>3</xdr:col>
                <xdr:colOff>594360</xdr:colOff>
                <xdr:row>43</xdr:row>
                <xdr:rowOff>137160</xdr:rowOff>
              </to>
            </anchor>
          </objectPr>
        </oleObject>
      </mc:Choice>
      <mc:Fallback>
        <oleObject progId="Equation.3" shapeId="25625" r:id="rId8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R66"/>
  <sheetViews>
    <sheetView showGridLines="0" topLeftCell="E3" zoomScaleNormal="100" workbookViewId="0">
      <selection activeCell="A66" sqref="A66"/>
    </sheetView>
  </sheetViews>
  <sheetFormatPr defaultColWidth="9.109375" defaultRowHeight="13.2"/>
  <cols>
    <col min="1" max="1" width="9.109375" style="2"/>
    <col min="2" max="2" width="33.109375" style="2" customWidth="1"/>
    <col min="3" max="3" width="9.109375" style="2"/>
    <col min="4" max="4" width="13.109375" style="2" customWidth="1"/>
    <col min="5" max="5" width="13.5546875" style="2" customWidth="1"/>
    <col min="6" max="18" width="13.109375" style="2" customWidth="1"/>
    <col min="19" max="16384" width="9.109375" style="2"/>
  </cols>
  <sheetData>
    <row r="1" spans="1:18">
      <c r="A1" s="1" t="s">
        <v>294</v>
      </c>
      <c r="C1" s="1"/>
    </row>
    <row r="4" spans="1:18">
      <c r="A4" s="36" t="s">
        <v>295</v>
      </c>
    </row>
    <row r="5" spans="1:18">
      <c r="A5" s="36"/>
    </row>
    <row r="6" spans="1:18">
      <c r="B6" s="14" t="s">
        <v>270</v>
      </c>
      <c r="E6" s="75"/>
      <c r="F6" s="75"/>
    </row>
    <row r="7" spans="1:18" ht="12.75" customHeight="1">
      <c r="B7" s="174" t="s">
        <v>433</v>
      </c>
      <c r="C7" s="177" t="s">
        <v>154</v>
      </c>
      <c r="D7" s="174" t="s">
        <v>570</v>
      </c>
      <c r="E7" s="174" t="s">
        <v>571</v>
      </c>
      <c r="F7" s="160" t="s">
        <v>216</v>
      </c>
      <c r="G7" s="160" t="s">
        <v>216</v>
      </c>
      <c r="H7" s="160" t="s">
        <v>230</v>
      </c>
      <c r="I7" s="160" t="s">
        <v>478</v>
      </c>
      <c r="J7" s="160" t="s">
        <v>479</v>
      </c>
      <c r="K7" s="160" t="s">
        <v>480</v>
      </c>
      <c r="L7" s="160" t="s">
        <v>217</v>
      </c>
      <c r="M7" s="160" t="s">
        <v>218</v>
      </c>
      <c r="N7" s="160" t="s">
        <v>218</v>
      </c>
      <c r="O7" s="160" t="s">
        <v>405</v>
      </c>
      <c r="P7" s="160" t="s">
        <v>481</v>
      </c>
      <c r="Q7" s="160" t="s">
        <v>482</v>
      </c>
      <c r="R7" s="160" t="s">
        <v>483</v>
      </c>
    </row>
    <row r="8" spans="1:18">
      <c r="B8" s="174"/>
      <c r="C8" s="177"/>
      <c r="D8" s="174"/>
      <c r="E8" s="174"/>
      <c r="F8" s="161" t="s">
        <v>572</v>
      </c>
      <c r="G8" s="161" t="s">
        <v>573</v>
      </c>
      <c r="H8" s="161" t="s">
        <v>573</v>
      </c>
      <c r="I8" s="161" t="s">
        <v>573</v>
      </c>
      <c r="J8" s="161" t="s">
        <v>573</v>
      </c>
      <c r="K8" s="161" t="s">
        <v>573</v>
      </c>
      <c r="L8" s="161" t="s">
        <v>573</v>
      </c>
      <c r="M8" s="161" t="s">
        <v>572</v>
      </c>
      <c r="N8" s="161" t="s">
        <v>573</v>
      </c>
      <c r="O8" s="161" t="s">
        <v>573</v>
      </c>
      <c r="P8" s="161" t="s">
        <v>573</v>
      </c>
      <c r="Q8" s="161" t="s">
        <v>573</v>
      </c>
      <c r="R8" s="161" t="s">
        <v>573</v>
      </c>
    </row>
    <row r="9" spans="1:18">
      <c r="B9" s="16" t="s">
        <v>350</v>
      </c>
      <c r="C9" s="17">
        <v>1</v>
      </c>
      <c r="D9" s="144">
        <v>6785</v>
      </c>
      <c r="E9" s="143">
        <v>482823</v>
      </c>
      <c r="F9" s="144">
        <v>789</v>
      </c>
      <c r="G9" s="143">
        <v>56808</v>
      </c>
      <c r="H9" s="144">
        <v>67518</v>
      </c>
      <c r="I9" s="144">
        <v>7944</v>
      </c>
      <c r="J9" s="144">
        <v>795</v>
      </c>
      <c r="K9" s="144">
        <v>3182</v>
      </c>
      <c r="L9" s="144">
        <v>5681</v>
      </c>
      <c r="M9" s="144">
        <v>316</v>
      </c>
      <c r="N9" s="143">
        <v>22752</v>
      </c>
      <c r="O9" s="144">
        <v>12620</v>
      </c>
      <c r="P9" s="144">
        <v>1485</v>
      </c>
      <c r="Q9" s="144">
        <v>149</v>
      </c>
      <c r="R9" s="144">
        <v>595</v>
      </c>
    </row>
    <row r="10" spans="1:18">
      <c r="B10" s="16" t="s">
        <v>351</v>
      </c>
      <c r="C10" s="17">
        <v>2</v>
      </c>
      <c r="D10" s="144">
        <v>20355</v>
      </c>
      <c r="E10" s="143">
        <v>1448467</v>
      </c>
      <c r="F10" s="144">
        <v>2367</v>
      </c>
      <c r="G10" s="143">
        <v>170424</v>
      </c>
      <c r="H10" s="144">
        <v>202559</v>
      </c>
      <c r="I10" s="144">
        <v>23833</v>
      </c>
      <c r="J10" s="144">
        <v>2384</v>
      </c>
      <c r="K10" s="144">
        <v>9536</v>
      </c>
      <c r="L10" s="144">
        <v>17041</v>
      </c>
      <c r="M10" s="144">
        <v>947</v>
      </c>
      <c r="N10" s="143">
        <v>68184</v>
      </c>
      <c r="O10" s="144">
        <v>37862</v>
      </c>
      <c r="P10" s="144">
        <v>4455</v>
      </c>
      <c r="Q10" s="144">
        <v>446</v>
      </c>
      <c r="R10" s="144">
        <v>1783</v>
      </c>
    </row>
    <row r="11" spans="1:18">
      <c r="B11" s="16" t="s">
        <v>352</v>
      </c>
      <c r="C11" s="17">
        <v>3</v>
      </c>
      <c r="D11" s="144">
        <v>33924</v>
      </c>
      <c r="E11" s="143">
        <v>2414111</v>
      </c>
      <c r="F11" s="144">
        <v>3945</v>
      </c>
      <c r="G11" s="143">
        <v>284040</v>
      </c>
      <c r="H11" s="144">
        <v>337601</v>
      </c>
      <c r="I11" s="144">
        <v>39722</v>
      </c>
      <c r="J11" s="144">
        <v>3972</v>
      </c>
      <c r="K11" s="144">
        <v>15889</v>
      </c>
      <c r="L11" s="144">
        <v>28402</v>
      </c>
      <c r="M11" s="144">
        <v>1578</v>
      </c>
      <c r="N11" s="143">
        <v>113616</v>
      </c>
      <c r="O11" s="144">
        <v>63104</v>
      </c>
      <c r="P11" s="144">
        <v>7425</v>
      </c>
      <c r="Q11" s="144">
        <v>743</v>
      </c>
      <c r="R11" s="144">
        <v>2970</v>
      </c>
    </row>
    <row r="12" spans="1:18">
      <c r="B12" s="16" t="s">
        <v>353</v>
      </c>
      <c r="C12" s="17">
        <v>4</v>
      </c>
      <c r="D12" s="144">
        <v>74633</v>
      </c>
      <c r="E12" s="143">
        <v>5311044</v>
      </c>
      <c r="F12" s="144">
        <v>8679</v>
      </c>
      <c r="G12" s="143">
        <v>624888</v>
      </c>
      <c r="H12" s="144">
        <v>742717</v>
      </c>
      <c r="I12" s="144">
        <v>87387</v>
      </c>
      <c r="J12" s="144">
        <v>8738</v>
      </c>
      <c r="K12" s="144">
        <v>34959</v>
      </c>
      <c r="L12" s="144">
        <v>62483</v>
      </c>
      <c r="M12" s="144">
        <v>3472</v>
      </c>
      <c r="N12" s="143">
        <v>249984</v>
      </c>
      <c r="O12" s="144">
        <v>138827</v>
      </c>
      <c r="P12" s="144">
        <v>16335</v>
      </c>
      <c r="Q12" s="144">
        <v>1634</v>
      </c>
      <c r="R12" s="144">
        <v>6535</v>
      </c>
    </row>
    <row r="13" spans="1:18">
      <c r="B13" s="13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</row>
    <row r="14" spans="1:18" ht="12.75" customHeight="1">
      <c r="B14" s="13"/>
    </row>
    <row r="15" spans="1:18" ht="15" customHeight="1">
      <c r="B15" s="174" t="s">
        <v>434</v>
      </c>
      <c r="C15" s="177" t="s">
        <v>155</v>
      </c>
      <c r="D15" s="174" t="s">
        <v>574</v>
      </c>
      <c r="E15" s="174" t="s">
        <v>575</v>
      </c>
      <c r="F15" s="160" t="s">
        <v>217</v>
      </c>
      <c r="I15" s="75"/>
    </row>
    <row r="16" spans="1:18">
      <c r="B16" s="174"/>
      <c r="C16" s="177"/>
      <c r="D16" s="174"/>
      <c r="E16" s="174"/>
      <c r="F16" s="161" t="s">
        <v>576</v>
      </c>
    </row>
    <row r="17" spans="2:14">
      <c r="B17" s="16" t="s">
        <v>359</v>
      </c>
      <c r="C17" s="17">
        <v>1</v>
      </c>
      <c r="D17" s="143">
        <v>21</v>
      </c>
      <c r="E17" s="144">
        <v>1437</v>
      </c>
      <c r="F17" s="144">
        <v>76</v>
      </c>
      <c r="G17" s="75"/>
    </row>
    <row r="18" spans="2:14">
      <c r="B18" s="16" t="s">
        <v>360</v>
      </c>
      <c r="C18" s="17">
        <v>2</v>
      </c>
      <c r="D18" s="143">
        <v>62</v>
      </c>
      <c r="E18" s="144">
        <v>4241</v>
      </c>
      <c r="F18" s="144">
        <v>224</v>
      </c>
    </row>
    <row r="19" spans="2:14">
      <c r="B19" s="16" t="s">
        <v>361</v>
      </c>
      <c r="C19" s="17">
        <v>3</v>
      </c>
      <c r="D19" s="143">
        <v>102</v>
      </c>
      <c r="E19" s="144">
        <v>6977</v>
      </c>
      <c r="F19" s="144">
        <v>368</v>
      </c>
    </row>
    <row r="20" spans="2:14">
      <c r="B20" s="16" t="s">
        <v>362</v>
      </c>
      <c r="C20" s="17">
        <v>4</v>
      </c>
      <c r="D20" s="143">
        <v>224</v>
      </c>
      <c r="E20" s="144">
        <v>15322</v>
      </c>
      <c r="F20" s="144">
        <v>807</v>
      </c>
    </row>
    <row r="21" spans="2:14" ht="12.75" customHeight="1">
      <c r="B21" s="16" t="s">
        <v>363</v>
      </c>
      <c r="C21" s="17">
        <v>5</v>
      </c>
      <c r="D21" s="143">
        <v>11</v>
      </c>
      <c r="E21" s="144">
        <v>753</v>
      </c>
      <c r="F21" s="144">
        <v>40</v>
      </c>
    </row>
    <row r="22" spans="2:14">
      <c r="B22" s="16" t="s">
        <v>364</v>
      </c>
      <c r="C22" s="17">
        <v>6</v>
      </c>
      <c r="D22" s="143">
        <v>31</v>
      </c>
      <c r="E22" s="144">
        <v>2121</v>
      </c>
      <c r="F22" s="144">
        <v>112</v>
      </c>
    </row>
    <row r="23" spans="2:14">
      <c r="B23" s="16" t="s">
        <v>365</v>
      </c>
      <c r="C23" s="17">
        <v>7</v>
      </c>
      <c r="D23" s="143">
        <v>51</v>
      </c>
      <c r="E23" s="144">
        <v>3489</v>
      </c>
      <c r="F23" s="144">
        <v>184</v>
      </c>
    </row>
    <row r="24" spans="2:14">
      <c r="B24" s="16" t="s">
        <v>366</v>
      </c>
      <c r="C24" s="17">
        <v>8</v>
      </c>
      <c r="D24" s="143">
        <v>112</v>
      </c>
      <c r="E24" s="144">
        <v>7661</v>
      </c>
      <c r="F24" s="144">
        <v>404</v>
      </c>
    </row>
    <row r="25" spans="2:14">
      <c r="B25" s="13"/>
      <c r="D25" s="148"/>
      <c r="E25" s="148"/>
      <c r="F25" s="148"/>
    </row>
    <row r="26" spans="2:14">
      <c r="B26" s="13"/>
    </row>
    <row r="27" spans="2:14" ht="12.75" customHeight="1">
      <c r="B27" s="174" t="s">
        <v>435</v>
      </c>
      <c r="C27" s="177" t="s">
        <v>221</v>
      </c>
      <c r="D27" s="174" t="s">
        <v>508</v>
      </c>
      <c r="E27" s="174" t="s">
        <v>509</v>
      </c>
      <c r="F27" s="160" t="s">
        <v>216</v>
      </c>
      <c r="G27" s="160" t="s">
        <v>216</v>
      </c>
      <c r="H27" s="160" t="s">
        <v>217</v>
      </c>
      <c r="I27" s="160" t="s">
        <v>218</v>
      </c>
      <c r="J27" s="160" t="s">
        <v>218</v>
      </c>
      <c r="K27" s="160" t="s">
        <v>405</v>
      </c>
      <c r="L27" s="160" t="s">
        <v>481</v>
      </c>
      <c r="M27" s="160" t="s">
        <v>482</v>
      </c>
      <c r="N27" s="160" t="s">
        <v>483</v>
      </c>
    </row>
    <row r="28" spans="2:14">
      <c r="B28" s="174"/>
      <c r="C28" s="177"/>
      <c r="D28" s="174"/>
      <c r="E28" s="174"/>
      <c r="F28" s="161" t="s">
        <v>510</v>
      </c>
      <c r="G28" s="161" t="s">
        <v>511</v>
      </c>
      <c r="H28" s="161" t="s">
        <v>511</v>
      </c>
      <c r="I28" s="161" t="s">
        <v>510</v>
      </c>
      <c r="J28" s="161" t="s">
        <v>511</v>
      </c>
      <c r="K28" s="161" t="s">
        <v>511</v>
      </c>
      <c r="L28" s="161" t="s">
        <v>511</v>
      </c>
      <c r="M28" s="161" t="s">
        <v>511</v>
      </c>
      <c r="N28" s="161" t="s">
        <v>511</v>
      </c>
    </row>
    <row r="29" spans="2:14">
      <c r="B29" s="16" t="s">
        <v>375</v>
      </c>
      <c r="C29" s="17">
        <v>1</v>
      </c>
      <c r="D29" s="144">
        <v>136</v>
      </c>
      <c r="E29" s="143">
        <v>9657</v>
      </c>
      <c r="F29" s="144">
        <v>16</v>
      </c>
      <c r="G29" s="143">
        <v>1152</v>
      </c>
      <c r="H29" s="144">
        <v>114</v>
      </c>
      <c r="I29" s="144">
        <v>7</v>
      </c>
      <c r="J29" s="143">
        <v>504</v>
      </c>
      <c r="K29" s="144">
        <v>251</v>
      </c>
      <c r="L29" s="144">
        <v>30</v>
      </c>
      <c r="M29" s="144">
        <v>3</v>
      </c>
      <c r="N29" s="144">
        <v>14</v>
      </c>
    </row>
    <row r="30" spans="2:14">
      <c r="B30" s="16" t="s">
        <v>376</v>
      </c>
      <c r="C30" s="17">
        <v>2</v>
      </c>
      <c r="D30" s="144">
        <v>1018</v>
      </c>
      <c r="E30" s="143">
        <v>72424</v>
      </c>
      <c r="F30" s="144">
        <v>119</v>
      </c>
      <c r="G30" s="143">
        <v>8568</v>
      </c>
      <c r="H30" s="144">
        <v>853</v>
      </c>
      <c r="I30" s="144">
        <v>48</v>
      </c>
      <c r="J30" s="143">
        <v>3456</v>
      </c>
      <c r="K30" s="144">
        <v>1892</v>
      </c>
      <c r="L30" s="144">
        <v>224</v>
      </c>
      <c r="M30" s="144">
        <v>23</v>
      </c>
      <c r="N30" s="144">
        <v>91</v>
      </c>
    </row>
    <row r="31" spans="2:14">
      <c r="B31" s="16" t="s">
        <v>377</v>
      </c>
      <c r="C31" s="17">
        <v>3</v>
      </c>
      <c r="D31" s="144">
        <v>6785</v>
      </c>
      <c r="E31" s="143">
        <v>482823</v>
      </c>
      <c r="F31" s="144">
        <v>789</v>
      </c>
      <c r="G31" s="143">
        <v>56808</v>
      </c>
      <c r="H31" s="144">
        <v>5681</v>
      </c>
      <c r="I31" s="144">
        <v>316</v>
      </c>
      <c r="J31" s="143">
        <v>22752</v>
      </c>
      <c r="K31" s="144">
        <v>12620</v>
      </c>
      <c r="L31" s="144">
        <v>1485</v>
      </c>
      <c r="M31" s="144">
        <v>149</v>
      </c>
      <c r="N31" s="144">
        <v>595</v>
      </c>
    </row>
    <row r="32" spans="2:14">
      <c r="B32" s="16" t="s">
        <v>378</v>
      </c>
      <c r="C32" s="17">
        <v>4</v>
      </c>
      <c r="D32" s="144">
        <v>14927</v>
      </c>
      <c r="E32" s="143">
        <v>1062209</v>
      </c>
      <c r="F32" s="144">
        <v>1736</v>
      </c>
      <c r="G32" s="143">
        <v>124992</v>
      </c>
      <c r="H32" s="144">
        <v>12497</v>
      </c>
      <c r="I32" s="144">
        <v>695</v>
      </c>
      <c r="J32" s="143">
        <v>50040</v>
      </c>
      <c r="K32" s="144">
        <v>27765</v>
      </c>
      <c r="L32" s="144">
        <v>3268</v>
      </c>
      <c r="M32" s="144">
        <v>327</v>
      </c>
      <c r="N32" s="144">
        <v>1308</v>
      </c>
    </row>
    <row r="33" spans="1:14">
      <c r="B33" s="13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</row>
    <row r="34" spans="1:14" ht="12.75" customHeight="1">
      <c r="B34" s="13"/>
    </row>
    <row r="35" spans="1:14" ht="15" customHeight="1">
      <c r="B35" s="174" t="s">
        <v>436</v>
      </c>
      <c r="C35" s="177" t="s">
        <v>156</v>
      </c>
      <c r="D35" s="174" t="s">
        <v>512</v>
      </c>
      <c r="E35" s="174" t="s">
        <v>513</v>
      </c>
      <c r="F35" s="160" t="s">
        <v>217</v>
      </c>
    </row>
    <row r="36" spans="1:14" ht="15" customHeight="1">
      <c r="B36" s="174"/>
      <c r="C36" s="177"/>
      <c r="D36" s="174"/>
      <c r="E36" s="174"/>
      <c r="F36" s="161" t="s">
        <v>514</v>
      </c>
    </row>
    <row r="37" spans="1:14">
      <c r="B37" s="16" t="s">
        <v>231</v>
      </c>
      <c r="C37" s="17">
        <v>1</v>
      </c>
      <c r="D37" s="143">
        <v>1138</v>
      </c>
      <c r="E37" s="143">
        <v>73743</v>
      </c>
      <c r="F37" s="143">
        <v>8194</v>
      </c>
      <c r="G37" s="75"/>
    </row>
    <row r="38" spans="1:14">
      <c r="B38" s="16" t="s">
        <v>232</v>
      </c>
      <c r="C38" s="17">
        <v>2</v>
      </c>
      <c r="D38" s="143">
        <v>99025</v>
      </c>
      <c r="E38" s="143">
        <v>6416820</v>
      </c>
      <c r="F38" s="143">
        <v>712980</v>
      </c>
    </row>
    <row r="39" spans="1:14">
      <c r="B39" s="16" t="s">
        <v>233</v>
      </c>
      <c r="C39" s="17">
        <v>3</v>
      </c>
      <c r="D39" s="143">
        <v>40304</v>
      </c>
      <c r="E39" s="143">
        <v>2611700</v>
      </c>
      <c r="F39" s="143">
        <v>290189</v>
      </c>
    </row>
    <row r="40" spans="1:14" ht="12.75" customHeight="1">
      <c r="B40" s="16" t="s">
        <v>234</v>
      </c>
      <c r="C40" s="17">
        <v>4</v>
      </c>
      <c r="D40" s="143">
        <v>12640</v>
      </c>
      <c r="E40" s="143">
        <v>819072</v>
      </c>
      <c r="F40" s="143">
        <v>91008</v>
      </c>
    </row>
    <row r="41" spans="1:14">
      <c r="B41" s="16" t="s">
        <v>235</v>
      </c>
      <c r="C41" s="17">
        <v>5</v>
      </c>
      <c r="D41" s="143">
        <v>2528</v>
      </c>
      <c r="E41" s="143">
        <v>163815</v>
      </c>
      <c r="F41" s="143">
        <v>18202</v>
      </c>
    </row>
    <row r="42" spans="1:14">
      <c r="B42" s="16" t="s">
        <v>236</v>
      </c>
      <c r="C42" s="17">
        <v>6</v>
      </c>
      <c r="D42" s="143">
        <v>632</v>
      </c>
      <c r="E42" s="143">
        <v>40954</v>
      </c>
      <c r="F42" s="143">
        <v>4551</v>
      </c>
    </row>
    <row r="43" spans="1:14">
      <c r="B43" s="16" t="s">
        <v>237</v>
      </c>
      <c r="C43" s="17">
        <v>7</v>
      </c>
      <c r="D43" s="143">
        <v>127</v>
      </c>
      <c r="E43" s="143">
        <v>8230</v>
      </c>
      <c r="F43" s="143">
        <v>915</v>
      </c>
    </row>
    <row r="44" spans="1:14">
      <c r="B44" s="16" t="s">
        <v>238</v>
      </c>
      <c r="C44" s="17">
        <v>8</v>
      </c>
      <c r="D44" s="143">
        <v>127</v>
      </c>
      <c r="E44" s="143">
        <v>8230</v>
      </c>
      <c r="F44" s="143">
        <v>915</v>
      </c>
    </row>
    <row r="45" spans="1:14">
      <c r="B45" s="16" t="s">
        <v>239</v>
      </c>
      <c r="C45" s="17">
        <v>9</v>
      </c>
      <c r="D45" s="143">
        <v>1264</v>
      </c>
      <c r="E45" s="143">
        <v>81908</v>
      </c>
      <c r="F45" s="143">
        <v>9101</v>
      </c>
    </row>
    <row r="46" spans="1:14">
      <c r="B46" s="18"/>
      <c r="C46" s="19"/>
      <c r="D46" s="149"/>
      <c r="E46" s="149"/>
      <c r="F46" s="149"/>
    </row>
    <row r="47" spans="1:14">
      <c r="D47" s="75"/>
    </row>
    <row r="48" spans="1:14">
      <c r="A48" s="36" t="s">
        <v>296</v>
      </c>
    </row>
    <row r="49" spans="1:14" ht="12.75" customHeight="1">
      <c r="A49" s="36"/>
    </row>
    <row r="50" spans="1:14">
      <c r="B50" s="14" t="s">
        <v>271</v>
      </c>
    </row>
    <row r="51" spans="1:14" ht="12.75" customHeight="1">
      <c r="B51" s="174" t="s">
        <v>437</v>
      </c>
      <c r="C51" s="177" t="s">
        <v>154</v>
      </c>
      <c r="D51" s="174" t="s">
        <v>577</v>
      </c>
      <c r="E51" s="174" t="s">
        <v>578</v>
      </c>
      <c r="F51" s="160" t="s">
        <v>216</v>
      </c>
      <c r="G51" s="160" t="s">
        <v>216</v>
      </c>
      <c r="H51" s="160" t="s">
        <v>217</v>
      </c>
      <c r="I51" s="160" t="s">
        <v>240</v>
      </c>
      <c r="J51" s="160" t="s">
        <v>484</v>
      </c>
      <c r="K51" s="160" t="s">
        <v>485</v>
      </c>
      <c r="L51" s="160" t="s">
        <v>486</v>
      </c>
      <c r="M51" s="160" t="s">
        <v>218</v>
      </c>
      <c r="N51" s="160" t="s">
        <v>218</v>
      </c>
    </row>
    <row r="52" spans="1:14">
      <c r="B52" s="174"/>
      <c r="C52" s="177"/>
      <c r="D52" s="174"/>
      <c r="E52" s="174"/>
      <c r="F52" s="161" t="s">
        <v>579</v>
      </c>
      <c r="G52" s="161" t="s">
        <v>580</v>
      </c>
      <c r="H52" s="161" t="s">
        <v>580</v>
      </c>
      <c r="I52" s="161" t="s">
        <v>580</v>
      </c>
      <c r="J52" s="161" t="s">
        <v>580</v>
      </c>
      <c r="K52" s="161" t="s">
        <v>580</v>
      </c>
      <c r="L52" s="161" t="s">
        <v>580</v>
      </c>
      <c r="M52" s="161" t="s">
        <v>579</v>
      </c>
      <c r="N52" s="161" t="s">
        <v>580</v>
      </c>
    </row>
    <row r="53" spans="1:14">
      <c r="B53" s="16" t="s">
        <v>207</v>
      </c>
      <c r="C53" s="17" t="s">
        <v>241</v>
      </c>
      <c r="D53" s="150">
        <v>0</v>
      </c>
      <c r="E53" s="143">
        <v>379200</v>
      </c>
      <c r="F53" s="150">
        <v>0</v>
      </c>
      <c r="G53" s="150">
        <v>0</v>
      </c>
      <c r="H53" s="150">
        <v>0</v>
      </c>
      <c r="I53" s="150">
        <v>0</v>
      </c>
      <c r="J53" s="150">
        <v>0</v>
      </c>
      <c r="K53" s="150">
        <v>0</v>
      </c>
      <c r="L53" s="150">
        <v>0</v>
      </c>
      <c r="M53" s="150">
        <v>0</v>
      </c>
      <c r="N53" s="150">
        <v>0</v>
      </c>
    </row>
    <row r="54" spans="1:14">
      <c r="B54" s="16" t="s">
        <v>206</v>
      </c>
      <c r="C54" s="17" t="s">
        <v>242</v>
      </c>
      <c r="D54" s="150">
        <v>0</v>
      </c>
      <c r="E54" s="143">
        <v>632000</v>
      </c>
      <c r="F54" s="150">
        <v>0</v>
      </c>
      <c r="G54" s="150">
        <v>0</v>
      </c>
      <c r="H54" s="150">
        <v>0</v>
      </c>
      <c r="I54" s="150">
        <v>0</v>
      </c>
      <c r="J54" s="150">
        <v>0</v>
      </c>
      <c r="K54" s="150">
        <v>0</v>
      </c>
      <c r="L54" s="150">
        <v>0</v>
      </c>
      <c r="M54" s="150">
        <v>0</v>
      </c>
      <c r="N54" s="150">
        <v>0</v>
      </c>
    </row>
    <row r="55" spans="1:14">
      <c r="B55" s="16" t="s">
        <v>243</v>
      </c>
      <c r="C55" s="17">
        <v>1</v>
      </c>
      <c r="D55" s="150">
        <v>0</v>
      </c>
      <c r="E55" s="150">
        <v>0</v>
      </c>
      <c r="F55" s="150">
        <v>0</v>
      </c>
      <c r="G55" s="150">
        <v>0</v>
      </c>
      <c r="H55" s="150">
        <v>0</v>
      </c>
      <c r="I55" s="143">
        <v>37920</v>
      </c>
      <c r="J55" s="150">
        <v>0</v>
      </c>
      <c r="K55" s="150">
        <v>0</v>
      </c>
      <c r="L55" s="150">
        <v>0</v>
      </c>
      <c r="M55" s="150">
        <v>0</v>
      </c>
      <c r="N55" s="150">
        <v>0</v>
      </c>
    </row>
    <row r="56" spans="1:14">
      <c r="B56" s="16" t="s">
        <v>244</v>
      </c>
      <c r="C56" s="17">
        <v>2</v>
      </c>
      <c r="D56" s="143">
        <v>127</v>
      </c>
      <c r="E56" s="143">
        <v>9144</v>
      </c>
      <c r="F56" s="144">
        <v>13</v>
      </c>
      <c r="G56" s="144">
        <v>936</v>
      </c>
      <c r="H56" s="143">
        <v>26</v>
      </c>
      <c r="I56" s="144">
        <v>786</v>
      </c>
      <c r="J56" s="144">
        <v>81</v>
      </c>
      <c r="K56" s="144">
        <v>3</v>
      </c>
      <c r="L56" s="144">
        <v>44</v>
      </c>
      <c r="M56" s="143">
        <v>7</v>
      </c>
      <c r="N56" s="143">
        <v>504</v>
      </c>
    </row>
    <row r="57" spans="1:14">
      <c r="B57" s="76" t="s">
        <v>245</v>
      </c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</row>
    <row r="58" spans="1:14">
      <c r="B58" s="76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</row>
    <row r="59" spans="1:14" ht="12.75" customHeight="1">
      <c r="B59" s="174" t="s">
        <v>438</v>
      </c>
      <c r="C59" s="177" t="s">
        <v>155</v>
      </c>
      <c r="D59" s="174" t="s">
        <v>581</v>
      </c>
      <c r="E59" s="174" t="s">
        <v>582</v>
      </c>
      <c r="F59" s="160" t="s">
        <v>217</v>
      </c>
    </row>
    <row r="60" spans="1:14">
      <c r="B60" s="174"/>
      <c r="C60" s="177"/>
      <c r="D60" s="174"/>
      <c r="E60" s="174"/>
      <c r="F60" s="161" t="s">
        <v>583</v>
      </c>
    </row>
    <row r="61" spans="1:14">
      <c r="B61" s="16" t="s">
        <v>246</v>
      </c>
      <c r="C61" s="17">
        <v>1</v>
      </c>
      <c r="D61" s="143">
        <v>1138</v>
      </c>
      <c r="E61" s="143">
        <v>73743</v>
      </c>
      <c r="F61" s="144">
        <v>8194</v>
      </c>
      <c r="G61" s="75"/>
    </row>
    <row r="62" spans="1:14">
      <c r="B62" s="16" t="s">
        <v>247</v>
      </c>
      <c r="C62" s="17">
        <v>2</v>
      </c>
      <c r="D62" s="143">
        <v>506</v>
      </c>
      <c r="E62" s="143">
        <v>32789</v>
      </c>
      <c r="F62" s="144">
        <v>3644</v>
      </c>
    </row>
    <row r="63" spans="1:14">
      <c r="B63" s="16" t="s">
        <v>248</v>
      </c>
      <c r="C63" s="17">
        <v>3</v>
      </c>
      <c r="D63" s="143">
        <v>632</v>
      </c>
      <c r="E63" s="143">
        <v>40954</v>
      </c>
      <c r="F63" s="144">
        <v>4551</v>
      </c>
    </row>
    <row r="64" spans="1:14">
      <c r="B64" s="16" t="s">
        <v>249</v>
      </c>
      <c r="C64" s="17">
        <v>4</v>
      </c>
      <c r="D64" s="143">
        <v>632</v>
      </c>
      <c r="E64" s="143">
        <v>40954</v>
      </c>
      <c r="F64" s="144">
        <v>4551</v>
      </c>
    </row>
    <row r="65" spans="2:6">
      <c r="B65" s="16" t="s">
        <v>250</v>
      </c>
      <c r="C65" s="17">
        <v>5</v>
      </c>
      <c r="D65" s="143">
        <v>253</v>
      </c>
      <c r="E65" s="143">
        <v>16395</v>
      </c>
      <c r="F65" s="144">
        <v>1822</v>
      </c>
    </row>
    <row r="66" spans="2:6">
      <c r="D66" s="149"/>
      <c r="E66" s="149"/>
      <c r="F66" s="149"/>
    </row>
  </sheetData>
  <mergeCells count="24">
    <mergeCell ref="B7:B8"/>
    <mergeCell ref="C7:C8"/>
    <mergeCell ref="D7:D8"/>
    <mergeCell ref="E7:E8"/>
    <mergeCell ref="B15:B16"/>
    <mergeCell ref="C15:C16"/>
    <mergeCell ref="D15:D16"/>
    <mergeCell ref="E15:E16"/>
    <mergeCell ref="B35:B36"/>
    <mergeCell ref="C35:C36"/>
    <mergeCell ref="D35:D36"/>
    <mergeCell ref="E35:E36"/>
    <mergeCell ref="B27:B28"/>
    <mergeCell ref="C27:C28"/>
    <mergeCell ref="D27:D28"/>
    <mergeCell ref="E27:E28"/>
    <mergeCell ref="B59:B60"/>
    <mergeCell ref="C59:C60"/>
    <mergeCell ref="D59:D60"/>
    <mergeCell ref="E59:E60"/>
    <mergeCell ref="B51:B52"/>
    <mergeCell ref="C51:C52"/>
    <mergeCell ref="D51:D52"/>
    <mergeCell ref="E51:E5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"/>
  <sheetViews>
    <sheetView showGridLines="0" zoomScale="90" zoomScaleNormal="90" workbookViewId="0">
      <selection activeCell="E13" sqref="E13:G13"/>
    </sheetView>
  </sheetViews>
  <sheetFormatPr defaultColWidth="9.109375" defaultRowHeight="13.2"/>
  <cols>
    <col min="1" max="1" width="40.33203125" style="13" customWidth="1"/>
    <col min="2" max="2" width="70" style="37" bestFit="1" customWidth="1"/>
    <col min="3" max="3" width="22.33203125" style="37" customWidth="1"/>
    <col min="4" max="4" width="22.33203125" style="13" customWidth="1"/>
    <col min="5" max="5" width="21.21875" style="13" customWidth="1"/>
    <col min="6" max="6" width="14.6640625" style="13" bestFit="1" customWidth="1"/>
    <col min="7" max="7" width="24.109375" style="13" bestFit="1" customWidth="1"/>
    <col min="8" max="8" width="14.6640625" style="13" bestFit="1" customWidth="1"/>
    <col min="9" max="9" width="15.6640625" style="13" bestFit="1" customWidth="1"/>
    <col min="10" max="10" width="14.6640625" style="13" bestFit="1" customWidth="1"/>
    <col min="11" max="11" width="29.44140625" style="13" bestFit="1" customWidth="1"/>
    <col min="12" max="12" width="16.109375" style="13" customWidth="1"/>
    <col min="13" max="13" width="19.6640625" style="13" customWidth="1"/>
    <col min="14" max="14" width="16.109375" style="13" customWidth="1"/>
    <col min="15" max="16384" width="9.109375" style="13"/>
  </cols>
  <sheetData>
    <row r="1" spans="1:7">
      <c r="A1" s="178" t="s">
        <v>115</v>
      </c>
      <c r="B1" s="178"/>
      <c r="C1" s="178"/>
      <c r="D1" s="178"/>
      <c r="E1" s="178"/>
    </row>
    <row r="2" spans="1:7">
      <c r="A2" s="36"/>
    </row>
    <row r="3" spans="1:7">
      <c r="A3" s="36" t="s">
        <v>295</v>
      </c>
    </row>
    <row r="4" spans="1:7">
      <c r="A4" s="36"/>
    </row>
    <row r="5" spans="1:7">
      <c r="A5" s="36" t="s">
        <v>144</v>
      </c>
    </row>
    <row r="6" spans="1:7" ht="39.6">
      <c r="A6" s="5" t="s">
        <v>0</v>
      </c>
      <c r="B6" s="12" t="s">
        <v>210</v>
      </c>
      <c r="C6" s="7" t="s">
        <v>397</v>
      </c>
      <c r="D6" s="7" t="s">
        <v>200</v>
      </c>
      <c r="E6" s="38"/>
      <c r="F6" s="39"/>
      <c r="G6" s="39"/>
    </row>
    <row r="7" spans="1:7">
      <c r="A7" s="10" t="s">
        <v>350</v>
      </c>
      <c r="B7" s="40" t="s">
        <v>355</v>
      </c>
      <c r="C7" s="41">
        <v>2</v>
      </c>
      <c r="D7" s="41">
        <v>1</v>
      </c>
      <c r="E7" s="38"/>
      <c r="F7" s="39"/>
      <c r="G7" s="39"/>
    </row>
    <row r="8" spans="1:7">
      <c r="A8" s="10" t="s">
        <v>351</v>
      </c>
      <c r="B8" s="40" t="s">
        <v>356</v>
      </c>
      <c r="C8" s="41">
        <v>1.18</v>
      </c>
      <c r="D8" s="41">
        <v>0.59</v>
      </c>
      <c r="E8" s="38"/>
      <c r="F8" s="39"/>
      <c r="G8" s="39"/>
    </row>
    <row r="9" spans="1:7">
      <c r="A9" s="10" t="s">
        <v>352</v>
      </c>
      <c r="B9" s="40" t="s">
        <v>357</v>
      </c>
      <c r="C9" s="41">
        <v>1.04</v>
      </c>
      <c r="D9" s="41">
        <v>0.52</v>
      </c>
      <c r="E9" s="38"/>
      <c r="F9" s="39"/>
      <c r="G9" s="39"/>
    </row>
    <row r="10" spans="1:7">
      <c r="A10" s="10" t="s">
        <v>353</v>
      </c>
      <c r="B10" s="40" t="s">
        <v>354</v>
      </c>
      <c r="C10" s="41">
        <v>1.1399999999999999</v>
      </c>
      <c r="D10" s="41">
        <v>0.56999999999999995</v>
      </c>
      <c r="E10" s="38"/>
      <c r="F10" s="39"/>
      <c r="G10" s="39"/>
    </row>
    <row r="11" spans="1:7">
      <c r="A11" s="42"/>
      <c r="B11" s="43"/>
      <c r="C11" s="43"/>
      <c r="D11" s="43"/>
      <c r="E11" s="43"/>
      <c r="F11" s="44"/>
    </row>
    <row r="12" spans="1:7">
      <c r="A12" s="36" t="s">
        <v>332</v>
      </c>
      <c r="B12" s="45"/>
      <c r="C12" s="43"/>
      <c r="D12" s="44"/>
      <c r="E12" s="44"/>
      <c r="F12" s="44"/>
    </row>
    <row r="13" spans="1:7" ht="52.8">
      <c r="A13" s="5" t="s">
        <v>0</v>
      </c>
      <c r="B13" s="12" t="s">
        <v>210</v>
      </c>
      <c r="C13" s="7" t="s">
        <v>398</v>
      </c>
      <c r="D13" s="4" t="s">
        <v>399</v>
      </c>
      <c r="E13" s="191"/>
      <c r="F13" s="192"/>
      <c r="G13" s="192"/>
    </row>
    <row r="14" spans="1:7">
      <c r="A14" s="10" t="s">
        <v>350</v>
      </c>
      <c r="B14" s="40" t="s">
        <v>355</v>
      </c>
      <c r="C14" s="46">
        <v>1.57</v>
      </c>
      <c r="D14" s="46">
        <v>1.57</v>
      </c>
      <c r="E14" s="44"/>
      <c r="F14" s="44"/>
      <c r="G14" s="44"/>
    </row>
    <row r="15" spans="1:7">
      <c r="A15" s="10" t="s">
        <v>351</v>
      </c>
      <c r="B15" s="40" t="s">
        <v>356</v>
      </c>
      <c r="C15" s="46">
        <v>1.29</v>
      </c>
      <c r="D15" s="46">
        <v>1.29</v>
      </c>
      <c r="E15" s="44"/>
      <c r="F15" s="44"/>
      <c r="G15" s="44"/>
    </row>
    <row r="16" spans="1:7">
      <c r="A16" s="10" t="s">
        <v>352</v>
      </c>
      <c r="B16" s="40" t="s">
        <v>357</v>
      </c>
      <c r="C16" s="46">
        <v>1.1100000000000001</v>
      </c>
      <c r="D16" s="46">
        <v>1.1100000000000001</v>
      </c>
      <c r="E16" s="44"/>
      <c r="F16" s="44"/>
      <c r="G16" s="44"/>
    </row>
    <row r="17" spans="1:7">
      <c r="A17" s="10" t="s">
        <v>353</v>
      </c>
      <c r="B17" s="40" t="s">
        <v>354</v>
      </c>
      <c r="C17" s="46">
        <v>1.03</v>
      </c>
      <c r="D17" s="46">
        <v>1.03</v>
      </c>
      <c r="E17" s="44"/>
      <c r="F17" s="44"/>
      <c r="G17" s="44"/>
    </row>
    <row r="18" spans="1:7">
      <c r="A18" s="42"/>
      <c r="B18" s="47"/>
      <c r="C18" s="47"/>
      <c r="D18" s="48"/>
      <c r="E18" s="49"/>
      <c r="F18" s="44"/>
    </row>
    <row r="19" spans="1:7">
      <c r="A19" s="36" t="s">
        <v>145</v>
      </c>
      <c r="B19" s="43"/>
      <c r="C19" s="43"/>
      <c r="D19" s="44"/>
      <c r="E19" s="44"/>
      <c r="F19" s="44"/>
    </row>
    <row r="20" spans="1:7" ht="52.8">
      <c r="A20" s="5" t="s">
        <v>0</v>
      </c>
      <c r="B20" s="12" t="s">
        <v>210</v>
      </c>
      <c r="C20" s="7" t="s">
        <v>400</v>
      </c>
      <c r="D20" s="7" t="s">
        <v>401</v>
      </c>
      <c r="E20" s="191"/>
      <c r="F20" s="192"/>
      <c r="G20" s="192"/>
    </row>
    <row r="21" spans="1:7">
      <c r="A21" s="10" t="s">
        <v>350</v>
      </c>
      <c r="B21" s="40" t="s">
        <v>355</v>
      </c>
      <c r="C21" s="50"/>
      <c r="D21" s="41">
        <v>0.27</v>
      </c>
      <c r="E21" s="44"/>
      <c r="F21" s="44"/>
      <c r="G21" s="44"/>
    </row>
    <row r="22" spans="1:7">
      <c r="A22" s="10" t="s">
        <v>351</v>
      </c>
      <c r="B22" s="40" t="s">
        <v>356</v>
      </c>
      <c r="C22" s="50"/>
      <c r="D22" s="41">
        <v>0.15</v>
      </c>
      <c r="E22" s="44"/>
      <c r="F22" s="44"/>
      <c r="G22" s="44"/>
    </row>
    <row r="23" spans="1:7">
      <c r="A23" s="10" t="s">
        <v>352</v>
      </c>
      <c r="B23" s="40" t="s">
        <v>357</v>
      </c>
      <c r="C23" s="50"/>
      <c r="D23" s="41">
        <v>0.16</v>
      </c>
      <c r="E23" s="44"/>
      <c r="F23" s="44"/>
      <c r="G23" s="44"/>
    </row>
    <row r="24" spans="1:7">
      <c r="A24" s="10" t="s">
        <v>353</v>
      </c>
      <c r="B24" s="40" t="s">
        <v>354</v>
      </c>
      <c r="C24" s="50"/>
      <c r="D24" s="41">
        <v>0.13</v>
      </c>
      <c r="E24" s="44"/>
      <c r="F24" s="44"/>
      <c r="G24" s="44"/>
    </row>
    <row r="25" spans="1:7">
      <c r="A25" s="42"/>
      <c r="B25" s="43"/>
      <c r="C25" s="43"/>
      <c r="D25" s="44"/>
      <c r="F25" s="44"/>
    </row>
    <row r="26" spans="1:7">
      <c r="A26" s="36" t="s">
        <v>333</v>
      </c>
      <c r="B26" s="51"/>
    </row>
    <row r="27" spans="1:7" ht="52.8">
      <c r="A27" s="5" t="s">
        <v>0</v>
      </c>
      <c r="B27" s="12" t="s">
        <v>210</v>
      </c>
      <c r="C27" s="7" t="s">
        <v>398</v>
      </c>
      <c r="D27" s="4" t="s">
        <v>399</v>
      </c>
      <c r="E27" s="38"/>
      <c r="F27" s="39"/>
      <c r="G27" s="39"/>
    </row>
    <row r="28" spans="1:7">
      <c r="A28" s="10" t="s">
        <v>350</v>
      </c>
      <c r="B28" s="40" t="s">
        <v>355</v>
      </c>
      <c r="C28" s="52"/>
      <c r="D28" s="53">
        <v>1.1000000000000001</v>
      </c>
      <c r="E28" s="38"/>
      <c r="F28" s="39"/>
      <c r="G28" s="39"/>
    </row>
    <row r="29" spans="1:7">
      <c r="A29" s="10" t="s">
        <v>351</v>
      </c>
      <c r="B29" s="40" t="s">
        <v>356</v>
      </c>
      <c r="C29" s="52"/>
      <c r="D29" s="53">
        <v>1.1000000000000001</v>
      </c>
      <c r="E29" s="38"/>
      <c r="F29" s="39"/>
      <c r="G29" s="39"/>
    </row>
    <row r="30" spans="1:7">
      <c r="A30" s="10" t="s">
        <v>352</v>
      </c>
      <c r="B30" s="40" t="s">
        <v>357</v>
      </c>
      <c r="C30" s="52"/>
      <c r="D30" s="53">
        <v>1.1000000000000001</v>
      </c>
      <c r="E30" s="38"/>
      <c r="F30" s="39"/>
      <c r="G30" s="39"/>
    </row>
    <row r="31" spans="1:7">
      <c r="A31" s="10" t="s">
        <v>353</v>
      </c>
      <c r="B31" s="40" t="s">
        <v>354</v>
      </c>
      <c r="C31" s="52"/>
      <c r="D31" s="53">
        <v>1.1000000000000001</v>
      </c>
      <c r="E31" s="38"/>
      <c r="F31" s="39"/>
      <c r="G31" s="39"/>
    </row>
    <row r="32" spans="1:7">
      <c r="A32" s="42"/>
      <c r="B32" s="47"/>
      <c r="C32" s="47"/>
      <c r="D32" s="48"/>
      <c r="E32" s="49"/>
      <c r="F32" s="44"/>
    </row>
    <row r="33" spans="1:6">
      <c r="A33" s="54" t="s">
        <v>331</v>
      </c>
      <c r="B33" s="55"/>
      <c r="C33" s="55"/>
      <c r="D33" s="56"/>
      <c r="E33" s="56"/>
      <c r="F33" s="44"/>
    </row>
    <row r="34" spans="1:6" ht="52.8">
      <c r="A34" s="57" t="s">
        <v>0</v>
      </c>
      <c r="B34" s="12" t="s">
        <v>210</v>
      </c>
      <c r="C34" s="7" t="s">
        <v>398</v>
      </c>
      <c r="D34" s="4" t="s">
        <v>399</v>
      </c>
      <c r="F34" s="44"/>
    </row>
    <row r="35" spans="1:6">
      <c r="A35" s="10" t="s">
        <v>350</v>
      </c>
      <c r="B35" s="40" t="s">
        <v>355</v>
      </c>
      <c r="C35" s="46">
        <v>1.57</v>
      </c>
      <c r="D35" s="46">
        <v>1.67</v>
      </c>
      <c r="F35" s="44"/>
    </row>
    <row r="36" spans="1:6">
      <c r="A36" s="10" t="s">
        <v>351</v>
      </c>
      <c r="B36" s="40" t="s">
        <v>356</v>
      </c>
      <c r="C36" s="46">
        <v>1.29</v>
      </c>
      <c r="D36" s="46">
        <v>1.39</v>
      </c>
      <c r="F36" s="44"/>
    </row>
    <row r="37" spans="1:6">
      <c r="A37" s="10" t="s">
        <v>352</v>
      </c>
      <c r="B37" s="40" t="s">
        <v>357</v>
      </c>
      <c r="C37" s="46">
        <v>1.1100000000000001</v>
      </c>
      <c r="D37" s="46">
        <v>1.21</v>
      </c>
      <c r="F37" s="44"/>
    </row>
    <row r="38" spans="1:6">
      <c r="A38" s="10" t="s">
        <v>353</v>
      </c>
      <c r="B38" s="40" t="s">
        <v>354</v>
      </c>
      <c r="C38" s="46">
        <v>1.03</v>
      </c>
      <c r="D38" s="46">
        <v>1.1299999999999999</v>
      </c>
      <c r="F38" s="44"/>
    </row>
    <row r="39" spans="1:6">
      <c r="A39" s="42"/>
      <c r="B39" s="47"/>
      <c r="C39" s="47"/>
      <c r="D39" s="48"/>
      <c r="E39" s="49"/>
      <c r="F39" s="44"/>
    </row>
    <row r="40" spans="1:6">
      <c r="A40" s="54" t="s">
        <v>368</v>
      </c>
      <c r="B40" s="55"/>
      <c r="C40" s="55"/>
      <c r="D40" s="56"/>
      <c r="E40" s="56"/>
      <c r="F40" s="44"/>
    </row>
    <row r="41" spans="1:6" ht="52.8">
      <c r="A41" s="57" t="s">
        <v>0</v>
      </c>
      <c r="B41" s="12" t="s">
        <v>210</v>
      </c>
      <c r="C41" s="7" t="s">
        <v>402</v>
      </c>
      <c r="D41" s="7" t="s">
        <v>369</v>
      </c>
      <c r="F41" s="44"/>
    </row>
    <row r="42" spans="1:6">
      <c r="A42" s="10" t="s">
        <v>350</v>
      </c>
      <c r="B42" s="40" t="s">
        <v>355</v>
      </c>
      <c r="C42" s="52"/>
      <c r="D42" s="58">
        <v>11.9</v>
      </c>
      <c r="F42" s="44"/>
    </row>
    <row r="43" spans="1:6">
      <c r="A43" s="10" t="s">
        <v>351</v>
      </c>
      <c r="B43" s="40" t="s">
        <v>356</v>
      </c>
      <c r="C43" s="52"/>
      <c r="D43" s="58">
        <v>10.9</v>
      </c>
      <c r="F43" s="44"/>
    </row>
    <row r="44" spans="1:6">
      <c r="A44" s="10" t="s">
        <v>352</v>
      </c>
      <c r="B44" s="40" t="s">
        <v>357</v>
      </c>
      <c r="C44" s="52"/>
      <c r="D44" s="58">
        <v>9.9</v>
      </c>
      <c r="F44" s="44"/>
    </row>
    <row r="45" spans="1:6">
      <c r="A45" s="10" t="s">
        <v>353</v>
      </c>
      <c r="B45" s="40" t="s">
        <v>354</v>
      </c>
      <c r="C45" s="52"/>
      <c r="D45" s="58">
        <v>8.9</v>
      </c>
      <c r="F45" s="44"/>
    </row>
    <row r="46" spans="1:6">
      <c r="A46" s="42"/>
      <c r="B46" s="47"/>
      <c r="C46" s="47"/>
      <c r="D46" s="48"/>
      <c r="E46" s="49"/>
      <c r="F46" s="44"/>
    </row>
    <row r="47" spans="1:6">
      <c r="A47" s="59" t="s">
        <v>358</v>
      </c>
      <c r="B47" s="60"/>
      <c r="C47" s="47"/>
      <c r="D47" s="48"/>
      <c r="E47" s="49"/>
      <c r="F47" s="44"/>
    </row>
    <row r="48" spans="1:6" s="2" customFormat="1" ht="39.6">
      <c r="A48" s="5" t="s">
        <v>0</v>
      </c>
      <c r="B48" s="12" t="s">
        <v>210</v>
      </c>
      <c r="C48" s="7" t="s">
        <v>410</v>
      </c>
      <c r="D48" s="7" t="s">
        <v>411</v>
      </c>
    </row>
    <row r="49" spans="1:6" s="2" customFormat="1">
      <c r="A49" s="10" t="s">
        <v>359</v>
      </c>
      <c r="B49" s="40" t="s">
        <v>337</v>
      </c>
      <c r="C49" s="41">
        <v>5.44</v>
      </c>
      <c r="D49" s="41">
        <v>2.72</v>
      </c>
    </row>
    <row r="50" spans="1:6" s="2" customFormat="1">
      <c r="A50" s="10" t="s">
        <v>360</v>
      </c>
      <c r="B50" s="40" t="s">
        <v>339</v>
      </c>
      <c r="C50" s="41">
        <v>3.68</v>
      </c>
      <c r="D50" s="41">
        <v>1.84</v>
      </c>
    </row>
    <row r="51" spans="1:6" s="2" customFormat="1">
      <c r="A51" s="10" t="s">
        <v>361</v>
      </c>
      <c r="B51" s="40" t="s">
        <v>340</v>
      </c>
      <c r="C51" s="41">
        <v>1.74</v>
      </c>
      <c r="D51" s="41">
        <v>0.87</v>
      </c>
    </row>
    <row r="52" spans="1:6" s="2" customFormat="1">
      <c r="A52" s="10" t="s">
        <v>362</v>
      </c>
      <c r="B52" s="40" t="s">
        <v>341</v>
      </c>
      <c r="C52" s="41">
        <v>1.42</v>
      </c>
      <c r="D52" s="41">
        <v>0.71</v>
      </c>
    </row>
    <row r="53" spans="1:6" s="2" customFormat="1">
      <c r="A53" s="10" t="s">
        <v>363</v>
      </c>
      <c r="B53" s="40" t="s">
        <v>338</v>
      </c>
      <c r="C53" s="41">
        <v>4.9800000000000004</v>
      </c>
      <c r="D53" s="41">
        <v>2.4900000000000002</v>
      </c>
    </row>
    <row r="54" spans="1:6" s="2" customFormat="1">
      <c r="A54" s="10" t="s">
        <v>364</v>
      </c>
      <c r="B54" s="40" t="s">
        <v>342</v>
      </c>
      <c r="C54" s="41">
        <v>3.04</v>
      </c>
      <c r="D54" s="41">
        <v>1.52</v>
      </c>
    </row>
    <row r="55" spans="1:6" s="2" customFormat="1">
      <c r="A55" s="10" t="s">
        <v>365</v>
      </c>
      <c r="B55" s="40" t="s">
        <v>343</v>
      </c>
      <c r="C55" s="41">
        <v>1.56</v>
      </c>
      <c r="D55" s="41">
        <v>0.78</v>
      </c>
    </row>
    <row r="56" spans="1:6" s="2" customFormat="1">
      <c r="A56" s="10" t="s">
        <v>366</v>
      </c>
      <c r="B56" s="40" t="s">
        <v>344</v>
      </c>
      <c r="C56" s="41">
        <v>1.2</v>
      </c>
      <c r="D56" s="41">
        <v>0.6</v>
      </c>
    </row>
    <row r="57" spans="1:6" s="2" customFormat="1"/>
    <row r="58" spans="1:6">
      <c r="A58" s="59" t="s">
        <v>367</v>
      </c>
      <c r="B58" s="60"/>
      <c r="C58" s="47"/>
      <c r="D58" s="48"/>
      <c r="E58" s="49"/>
      <c r="F58" s="44"/>
    </row>
    <row r="59" spans="1:6" s="2" customFormat="1" ht="52.8">
      <c r="A59" s="57" t="s">
        <v>0</v>
      </c>
      <c r="B59" s="12" t="s">
        <v>210</v>
      </c>
      <c r="C59" s="7" t="s">
        <v>413</v>
      </c>
      <c r="D59" s="4" t="s">
        <v>412</v>
      </c>
    </row>
    <row r="60" spans="1:6" s="2" customFormat="1">
      <c r="A60" s="10" t="s">
        <v>359</v>
      </c>
      <c r="B60" s="40" t="s">
        <v>337</v>
      </c>
      <c r="C60" s="52"/>
      <c r="D60" s="53">
        <v>1.1000000000000001</v>
      </c>
    </row>
    <row r="61" spans="1:6" s="2" customFormat="1">
      <c r="A61" s="10" t="s">
        <v>360</v>
      </c>
      <c r="B61" s="40" t="s">
        <v>339</v>
      </c>
      <c r="C61" s="52"/>
      <c r="D61" s="53">
        <v>1.1000000000000001</v>
      </c>
    </row>
    <row r="62" spans="1:6" s="2" customFormat="1">
      <c r="A62" s="10" t="s">
        <v>361</v>
      </c>
      <c r="B62" s="40" t="s">
        <v>340</v>
      </c>
      <c r="C62" s="52"/>
      <c r="D62" s="53">
        <v>1.1000000000000001</v>
      </c>
    </row>
    <row r="63" spans="1:6" s="2" customFormat="1">
      <c r="A63" s="10" t="s">
        <v>362</v>
      </c>
      <c r="B63" s="40" t="s">
        <v>341</v>
      </c>
      <c r="C63" s="52"/>
      <c r="D63" s="53">
        <v>1.1000000000000001</v>
      </c>
    </row>
    <row r="64" spans="1:6" s="2" customFormat="1">
      <c r="A64" s="10" t="s">
        <v>363</v>
      </c>
      <c r="B64" s="40" t="s">
        <v>338</v>
      </c>
      <c r="C64" s="52"/>
      <c r="D64" s="53">
        <v>1.1000000000000001</v>
      </c>
    </row>
    <row r="65" spans="1:7" s="2" customFormat="1">
      <c r="A65" s="10" t="s">
        <v>364</v>
      </c>
      <c r="B65" s="40" t="s">
        <v>342</v>
      </c>
      <c r="C65" s="52"/>
      <c r="D65" s="53">
        <v>1.1000000000000001</v>
      </c>
    </row>
    <row r="66" spans="1:7" s="2" customFormat="1">
      <c r="A66" s="10" t="s">
        <v>365</v>
      </c>
      <c r="B66" s="40" t="s">
        <v>343</v>
      </c>
      <c r="C66" s="52"/>
      <c r="D66" s="53">
        <v>1.1000000000000001</v>
      </c>
    </row>
    <row r="67" spans="1:7" s="2" customFormat="1">
      <c r="A67" s="10" t="s">
        <v>366</v>
      </c>
      <c r="B67" s="40" t="s">
        <v>344</v>
      </c>
      <c r="C67" s="52"/>
      <c r="D67" s="53">
        <v>1.1000000000000001</v>
      </c>
    </row>
    <row r="68" spans="1:7" s="2" customFormat="1"/>
    <row r="69" spans="1:7">
      <c r="A69" s="36" t="s">
        <v>370</v>
      </c>
      <c r="B69" s="47"/>
      <c r="C69" s="47"/>
      <c r="D69" s="48"/>
      <c r="E69" s="2"/>
      <c r="F69" s="44"/>
    </row>
    <row r="70" spans="1:7" ht="39.6">
      <c r="A70" s="5" t="s">
        <v>0</v>
      </c>
      <c r="B70" s="12" t="s">
        <v>210</v>
      </c>
      <c r="C70" s="7" t="s">
        <v>403</v>
      </c>
      <c r="D70" s="7" t="s">
        <v>404</v>
      </c>
      <c r="E70" s="2"/>
      <c r="F70" s="44"/>
      <c r="G70" s="44"/>
    </row>
    <row r="71" spans="1:7">
      <c r="A71" s="61" t="s">
        <v>375</v>
      </c>
      <c r="B71" s="40" t="s">
        <v>379</v>
      </c>
      <c r="C71" s="41">
        <v>1.18</v>
      </c>
      <c r="D71" s="41">
        <v>0.59</v>
      </c>
      <c r="E71" s="2"/>
      <c r="F71" s="9"/>
      <c r="G71" s="9"/>
    </row>
    <row r="72" spans="1:7">
      <c r="A72" s="61" t="s">
        <v>376</v>
      </c>
      <c r="B72" s="40" t="s">
        <v>380</v>
      </c>
      <c r="C72" s="41">
        <v>0.34</v>
      </c>
      <c r="D72" s="41">
        <v>0.17</v>
      </c>
      <c r="E72" s="2"/>
      <c r="F72" s="9"/>
      <c r="G72" s="9"/>
    </row>
    <row r="73" spans="1:7">
      <c r="A73" s="61" t="s">
        <v>377</v>
      </c>
      <c r="B73" s="40" t="s">
        <v>381</v>
      </c>
      <c r="C73" s="41">
        <v>0.14000000000000001</v>
      </c>
      <c r="D73" s="41">
        <v>7.0000000000000007E-2</v>
      </c>
      <c r="E73" s="2"/>
      <c r="F73" s="9"/>
      <c r="G73" s="9"/>
    </row>
    <row r="74" spans="1:7">
      <c r="A74" s="61" t="s">
        <v>378</v>
      </c>
      <c r="B74" s="40" t="s">
        <v>382</v>
      </c>
      <c r="C74" s="41">
        <v>0.04</v>
      </c>
      <c r="D74" s="41">
        <v>0.02</v>
      </c>
      <c r="E74" s="2"/>
      <c r="F74" s="9"/>
      <c r="G74" s="9"/>
    </row>
    <row r="75" spans="1:7">
      <c r="A75" s="36"/>
      <c r="B75" s="62"/>
      <c r="C75" s="47"/>
      <c r="D75" s="63"/>
      <c r="E75" s="2"/>
      <c r="F75" s="44"/>
    </row>
    <row r="76" spans="1:7">
      <c r="A76" s="59" t="s">
        <v>374</v>
      </c>
      <c r="B76" s="62"/>
      <c r="C76" s="47"/>
      <c r="D76" s="63"/>
      <c r="E76" s="2"/>
      <c r="F76" s="44"/>
    </row>
    <row r="77" spans="1:7" ht="52.8">
      <c r="A77" s="5" t="s">
        <v>0</v>
      </c>
      <c r="B77" s="12" t="s">
        <v>210</v>
      </c>
      <c r="C77" s="7" t="s">
        <v>398</v>
      </c>
      <c r="D77" s="4" t="s">
        <v>399</v>
      </c>
      <c r="E77" s="2"/>
      <c r="F77" s="9"/>
      <c r="G77" s="9"/>
    </row>
    <row r="78" spans="1:7">
      <c r="A78" s="61" t="s">
        <v>375</v>
      </c>
      <c r="B78" s="40" t="s">
        <v>379</v>
      </c>
      <c r="C78" s="46">
        <v>4.51</v>
      </c>
      <c r="D78" s="46">
        <v>4.51</v>
      </c>
      <c r="E78" s="167" t="s">
        <v>587</v>
      </c>
      <c r="F78" s="9"/>
      <c r="G78" s="9"/>
    </row>
    <row r="79" spans="1:7">
      <c r="A79" s="61" t="s">
        <v>376</v>
      </c>
      <c r="B79" s="40" t="s">
        <v>380</v>
      </c>
      <c r="C79" s="46">
        <v>6.48</v>
      </c>
      <c r="D79" s="46">
        <v>6.48</v>
      </c>
      <c r="E79" s="2"/>
      <c r="F79" s="9"/>
      <c r="G79" s="9"/>
    </row>
    <row r="80" spans="1:7">
      <c r="A80" s="61" t="s">
        <v>377</v>
      </c>
      <c r="B80" s="40" t="s">
        <v>381</v>
      </c>
      <c r="C80" s="46">
        <v>9.26</v>
      </c>
      <c r="D80" s="46">
        <v>9.26</v>
      </c>
      <c r="E80" s="2"/>
      <c r="F80" s="9"/>
      <c r="G80" s="9"/>
    </row>
    <row r="81" spans="1:7">
      <c r="A81" s="61" t="s">
        <v>378</v>
      </c>
      <c r="B81" s="40" t="s">
        <v>382</v>
      </c>
      <c r="C81" s="46">
        <v>18.100000000000001</v>
      </c>
      <c r="D81" s="46">
        <v>18.100000000000001</v>
      </c>
      <c r="E81" s="2"/>
      <c r="F81" s="9"/>
      <c r="G81" s="9"/>
    </row>
    <row r="82" spans="1:7">
      <c r="A82" s="42"/>
      <c r="B82" s="64"/>
      <c r="C82" s="65"/>
      <c r="D82" s="63"/>
      <c r="E82" s="2"/>
      <c r="F82" s="44"/>
    </row>
    <row r="83" spans="1:7">
      <c r="A83" s="36" t="s">
        <v>371</v>
      </c>
      <c r="B83" s="62"/>
      <c r="C83" s="47"/>
      <c r="D83" s="48"/>
      <c r="E83" s="2"/>
      <c r="F83" s="44"/>
    </row>
    <row r="84" spans="1:7" ht="52.8">
      <c r="A84" s="5" t="s">
        <v>0</v>
      </c>
      <c r="B84" s="12" t="s">
        <v>210</v>
      </c>
      <c r="C84" s="7" t="s">
        <v>398</v>
      </c>
      <c r="D84" s="4" t="s">
        <v>399</v>
      </c>
      <c r="E84" s="2"/>
      <c r="F84" s="44"/>
      <c r="G84" s="44"/>
    </row>
    <row r="85" spans="1:7">
      <c r="A85" s="61" t="s">
        <v>375</v>
      </c>
      <c r="B85" s="40" t="s">
        <v>379</v>
      </c>
      <c r="C85" s="52"/>
      <c r="D85" s="53">
        <v>1.1000000000000001</v>
      </c>
      <c r="E85" s="2"/>
      <c r="F85" s="9"/>
      <c r="G85" s="9"/>
    </row>
    <row r="86" spans="1:7">
      <c r="A86" s="61" t="s">
        <v>376</v>
      </c>
      <c r="B86" s="40" t="s">
        <v>380</v>
      </c>
      <c r="C86" s="52"/>
      <c r="D86" s="53">
        <v>1.1000000000000001</v>
      </c>
      <c r="E86" s="2"/>
      <c r="F86" s="9"/>
      <c r="G86" s="9"/>
    </row>
    <row r="87" spans="1:7">
      <c r="A87" s="61" t="s">
        <v>377</v>
      </c>
      <c r="B87" s="40" t="s">
        <v>381</v>
      </c>
      <c r="C87" s="52"/>
      <c r="D87" s="53">
        <v>1.1000000000000001</v>
      </c>
      <c r="E87" s="2"/>
      <c r="F87" s="9"/>
      <c r="G87" s="9"/>
    </row>
    <row r="88" spans="1:7">
      <c r="A88" s="61" t="s">
        <v>378</v>
      </c>
      <c r="B88" s="40" t="s">
        <v>382</v>
      </c>
      <c r="C88" s="52"/>
      <c r="D88" s="53">
        <v>1.1000000000000001</v>
      </c>
      <c r="E88" s="2"/>
      <c r="F88" s="9"/>
      <c r="G88" s="9"/>
    </row>
    <row r="89" spans="1:7">
      <c r="A89" s="36"/>
      <c r="B89" s="47"/>
      <c r="C89" s="47"/>
      <c r="D89" s="63"/>
      <c r="E89" s="2"/>
      <c r="F89" s="44"/>
    </row>
    <row r="90" spans="1:7">
      <c r="A90" s="172" t="s">
        <v>372</v>
      </c>
      <c r="B90" s="55"/>
      <c r="C90" s="55"/>
      <c r="D90" s="56"/>
      <c r="E90" s="2"/>
      <c r="F90" s="44"/>
    </row>
    <row r="91" spans="1:7" ht="52.8">
      <c r="A91" s="57" t="s">
        <v>0</v>
      </c>
      <c r="B91" s="12" t="s">
        <v>210</v>
      </c>
      <c r="C91" s="7" t="s">
        <v>398</v>
      </c>
      <c r="D91" s="4" t="s">
        <v>399</v>
      </c>
      <c r="E91" s="2"/>
      <c r="F91" s="44"/>
    </row>
    <row r="92" spans="1:7">
      <c r="A92" s="61" t="s">
        <v>375</v>
      </c>
      <c r="B92" s="40" t="s">
        <v>379</v>
      </c>
      <c r="C92" s="46">
        <v>4.51</v>
      </c>
      <c r="D92" s="46">
        <v>4.51</v>
      </c>
      <c r="E92" s="167" t="s">
        <v>587</v>
      </c>
      <c r="F92" s="44"/>
    </row>
    <row r="93" spans="1:7">
      <c r="A93" s="61" t="s">
        <v>376</v>
      </c>
      <c r="B93" s="40" t="s">
        <v>380</v>
      </c>
      <c r="C93" s="46">
        <v>6.48</v>
      </c>
      <c r="D93" s="46">
        <v>6.48</v>
      </c>
      <c r="E93" s="2"/>
      <c r="F93" s="44"/>
    </row>
    <row r="94" spans="1:7">
      <c r="A94" s="61" t="s">
        <v>377</v>
      </c>
      <c r="B94" s="40" t="s">
        <v>381</v>
      </c>
      <c r="C94" s="46">
        <v>9.26</v>
      </c>
      <c r="D94" s="46">
        <v>9.26</v>
      </c>
      <c r="E94" s="2"/>
      <c r="F94" s="44"/>
    </row>
    <row r="95" spans="1:7">
      <c r="A95" s="61" t="s">
        <v>378</v>
      </c>
      <c r="B95" s="40" t="s">
        <v>382</v>
      </c>
      <c r="C95" s="46">
        <v>18.100000000000001</v>
      </c>
      <c r="D95" s="46">
        <v>18.100000000000001</v>
      </c>
      <c r="E95" s="2"/>
      <c r="F95" s="44"/>
    </row>
    <row r="96" spans="1:7">
      <c r="A96" s="36"/>
      <c r="B96" s="47"/>
      <c r="C96" s="47"/>
      <c r="D96" s="63"/>
      <c r="E96" s="2"/>
      <c r="F96" s="44"/>
    </row>
    <row r="97" spans="1:6">
      <c r="A97" s="54" t="s">
        <v>373</v>
      </c>
      <c r="B97" s="55"/>
      <c r="C97" s="55"/>
      <c r="D97" s="56"/>
      <c r="E97" s="2"/>
      <c r="F97" s="44"/>
    </row>
    <row r="98" spans="1:6" ht="52.8">
      <c r="A98" s="57" t="s">
        <v>0</v>
      </c>
      <c r="B98" s="12" t="s">
        <v>210</v>
      </c>
      <c r="C98" s="7" t="s">
        <v>402</v>
      </c>
      <c r="D98" s="7" t="s">
        <v>369</v>
      </c>
      <c r="E98" s="2"/>
      <c r="F98" s="44"/>
    </row>
    <row r="99" spans="1:6">
      <c r="A99" s="61" t="s">
        <v>375</v>
      </c>
      <c r="B99" s="40" t="s">
        <v>379</v>
      </c>
      <c r="C99" s="52"/>
      <c r="D99" s="58">
        <v>11.9</v>
      </c>
      <c r="E99" s="2"/>
      <c r="F99" s="44"/>
    </row>
    <row r="100" spans="1:6">
      <c r="A100" s="61" t="s">
        <v>376</v>
      </c>
      <c r="B100" s="40" t="s">
        <v>380</v>
      </c>
      <c r="C100" s="52"/>
      <c r="D100" s="58">
        <v>10.9</v>
      </c>
      <c r="E100" s="2"/>
      <c r="F100" s="44"/>
    </row>
    <row r="101" spans="1:6">
      <c r="A101" s="61" t="s">
        <v>377</v>
      </c>
      <c r="B101" s="40" t="s">
        <v>381</v>
      </c>
      <c r="C101" s="52"/>
      <c r="D101" s="58">
        <v>9.9</v>
      </c>
      <c r="E101" s="2"/>
      <c r="F101" s="44"/>
    </row>
    <row r="102" spans="1:6">
      <c r="A102" s="61" t="s">
        <v>378</v>
      </c>
      <c r="B102" s="40" t="s">
        <v>382</v>
      </c>
      <c r="C102" s="52"/>
      <c r="D102" s="58">
        <v>8.9</v>
      </c>
      <c r="E102" s="2"/>
      <c r="F102" s="44"/>
    </row>
    <row r="103" spans="1:6">
      <c r="A103" s="36"/>
      <c r="B103" s="47"/>
      <c r="C103" s="47"/>
      <c r="D103" s="63"/>
      <c r="E103" s="2"/>
      <c r="F103" s="44"/>
    </row>
    <row r="104" spans="1:6">
      <c r="A104" s="36" t="s">
        <v>146</v>
      </c>
      <c r="B104" s="47"/>
      <c r="C104" s="47"/>
      <c r="D104" s="48"/>
      <c r="E104" s="2"/>
      <c r="F104" s="44"/>
    </row>
    <row r="105" spans="1:6" ht="26.4">
      <c r="A105" s="5" t="s">
        <v>0</v>
      </c>
      <c r="B105" s="12" t="s">
        <v>210</v>
      </c>
      <c r="C105" s="7" t="s">
        <v>30</v>
      </c>
      <c r="D105" s="7" t="s">
        <v>33</v>
      </c>
      <c r="E105" s="2"/>
      <c r="F105" s="9"/>
    </row>
    <row r="106" spans="1:6">
      <c r="A106" s="66" t="s">
        <v>231</v>
      </c>
      <c r="B106" s="66" t="s">
        <v>383</v>
      </c>
      <c r="C106" s="41">
        <v>7.24</v>
      </c>
      <c r="D106" s="41">
        <v>3.62</v>
      </c>
      <c r="E106" s="2"/>
      <c r="F106" s="9"/>
    </row>
    <row r="107" spans="1:6">
      <c r="A107" s="66" t="s">
        <v>232</v>
      </c>
      <c r="B107" s="66" t="s">
        <v>384</v>
      </c>
      <c r="C107" s="41">
        <v>1.64</v>
      </c>
      <c r="D107" s="41">
        <v>0.82</v>
      </c>
      <c r="E107" s="35"/>
      <c r="F107" s="9"/>
    </row>
    <row r="108" spans="1:6">
      <c r="A108" s="66" t="s">
        <v>233</v>
      </c>
      <c r="B108" s="66" t="s">
        <v>385</v>
      </c>
      <c r="C108" s="41">
        <v>8.16</v>
      </c>
      <c r="D108" s="41">
        <v>4.08</v>
      </c>
      <c r="E108" s="35"/>
      <c r="F108" s="9"/>
    </row>
    <row r="109" spans="1:6">
      <c r="A109" s="66" t="s">
        <v>234</v>
      </c>
      <c r="B109" s="66" t="s">
        <v>386</v>
      </c>
      <c r="C109" s="41">
        <v>6.46</v>
      </c>
      <c r="D109" s="41">
        <v>3.23</v>
      </c>
      <c r="E109" s="2"/>
      <c r="F109" s="9"/>
    </row>
    <row r="110" spans="1:6">
      <c r="A110" s="66" t="s">
        <v>235</v>
      </c>
      <c r="B110" s="66" t="s">
        <v>387</v>
      </c>
      <c r="C110" s="41">
        <v>12.74</v>
      </c>
      <c r="D110" s="41">
        <v>6.37</v>
      </c>
      <c r="E110" s="2"/>
      <c r="F110" s="9"/>
    </row>
    <row r="111" spans="1:6">
      <c r="A111" s="66" t="s">
        <v>236</v>
      </c>
      <c r="B111" s="66" t="s">
        <v>388</v>
      </c>
      <c r="C111" s="41">
        <v>24.06</v>
      </c>
      <c r="D111" s="41">
        <v>12.03</v>
      </c>
      <c r="E111" s="2"/>
      <c r="F111" s="9"/>
    </row>
    <row r="112" spans="1:6">
      <c r="A112" s="66" t="s">
        <v>237</v>
      </c>
      <c r="B112" s="66" t="s">
        <v>389</v>
      </c>
      <c r="C112" s="41">
        <v>63.12</v>
      </c>
      <c r="D112" s="41">
        <v>31.56</v>
      </c>
      <c r="E112" s="2"/>
      <c r="F112" s="9"/>
    </row>
    <row r="113" spans="1:6">
      <c r="A113" s="66" t="s">
        <v>238</v>
      </c>
      <c r="B113" s="66" t="s">
        <v>390</v>
      </c>
      <c r="C113" s="41">
        <v>220.44</v>
      </c>
      <c r="D113" s="41">
        <v>110.22</v>
      </c>
      <c r="E113" s="2"/>
      <c r="F113" s="9"/>
    </row>
    <row r="114" spans="1:6">
      <c r="A114" s="66" t="s">
        <v>239</v>
      </c>
      <c r="B114" s="66" t="s">
        <v>391</v>
      </c>
      <c r="C114" s="41">
        <v>3.48</v>
      </c>
      <c r="D114" s="41">
        <v>1.74</v>
      </c>
      <c r="E114" s="2"/>
      <c r="F114" s="9"/>
    </row>
    <row r="115" spans="1:6">
      <c r="A115" s="36"/>
      <c r="D115" s="44"/>
      <c r="E115" s="2"/>
      <c r="F115" s="44"/>
    </row>
    <row r="116" spans="1:6">
      <c r="A116" s="59" t="s">
        <v>334</v>
      </c>
      <c r="B116" s="47"/>
      <c r="C116" s="47"/>
      <c r="D116" s="48"/>
      <c r="E116" s="2"/>
      <c r="F116" s="44"/>
    </row>
    <row r="117" spans="1:6" ht="39.6">
      <c r="A117" s="5" t="s">
        <v>0</v>
      </c>
      <c r="B117" s="12" t="s">
        <v>210</v>
      </c>
      <c r="C117" s="7" t="s">
        <v>204</v>
      </c>
      <c r="D117" s="7" t="s">
        <v>40</v>
      </c>
      <c r="E117" s="2"/>
      <c r="F117" s="9"/>
    </row>
    <row r="118" spans="1:6">
      <c r="A118" s="66" t="s">
        <v>231</v>
      </c>
      <c r="B118" s="66" t="s">
        <v>383</v>
      </c>
      <c r="C118" s="52"/>
      <c r="D118" s="53">
        <v>1.05</v>
      </c>
      <c r="E118" s="167" t="s">
        <v>587</v>
      </c>
      <c r="F118" s="9"/>
    </row>
    <row r="119" spans="1:6">
      <c r="A119" s="66" t="s">
        <v>232</v>
      </c>
      <c r="B119" s="66" t="s">
        <v>384</v>
      </c>
      <c r="C119" s="52"/>
      <c r="D119" s="53">
        <v>1.05</v>
      </c>
      <c r="E119" s="2"/>
      <c r="F119" s="9"/>
    </row>
    <row r="120" spans="1:6">
      <c r="A120" s="66" t="s">
        <v>233</v>
      </c>
      <c r="B120" s="66" t="s">
        <v>385</v>
      </c>
      <c r="C120" s="52"/>
      <c r="D120" s="53">
        <v>1.05</v>
      </c>
      <c r="E120" s="2"/>
      <c r="F120" s="9"/>
    </row>
    <row r="121" spans="1:6">
      <c r="A121" s="66" t="s">
        <v>234</v>
      </c>
      <c r="B121" s="66" t="s">
        <v>386</v>
      </c>
      <c r="C121" s="52"/>
      <c r="D121" s="53">
        <v>1.05</v>
      </c>
      <c r="E121" s="2"/>
      <c r="F121" s="9"/>
    </row>
    <row r="122" spans="1:6">
      <c r="A122" s="66" t="s">
        <v>235</v>
      </c>
      <c r="B122" s="66" t="s">
        <v>387</v>
      </c>
      <c r="C122" s="52"/>
      <c r="D122" s="53">
        <v>1.05</v>
      </c>
      <c r="E122" s="2"/>
      <c r="F122" s="9"/>
    </row>
    <row r="123" spans="1:6">
      <c r="A123" s="66" t="s">
        <v>236</v>
      </c>
      <c r="B123" s="66" t="s">
        <v>388</v>
      </c>
      <c r="C123" s="52"/>
      <c r="D123" s="53">
        <v>1.05</v>
      </c>
      <c r="E123" s="2"/>
      <c r="F123" s="9"/>
    </row>
    <row r="124" spans="1:6">
      <c r="A124" s="66" t="s">
        <v>237</v>
      </c>
      <c r="B124" s="66" t="s">
        <v>389</v>
      </c>
      <c r="C124" s="52"/>
      <c r="D124" s="53">
        <v>1.05</v>
      </c>
      <c r="E124" s="2"/>
      <c r="F124" s="9"/>
    </row>
    <row r="125" spans="1:6">
      <c r="A125" s="66" t="s">
        <v>238</v>
      </c>
      <c r="B125" s="66" t="s">
        <v>390</v>
      </c>
      <c r="C125" s="52"/>
      <c r="D125" s="53">
        <v>1.05</v>
      </c>
      <c r="E125" s="2"/>
      <c r="F125" s="9"/>
    </row>
    <row r="126" spans="1:6">
      <c r="A126" s="66" t="s">
        <v>239</v>
      </c>
      <c r="B126" s="66" t="s">
        <v>391</v>
      </c>
      <c r="C126" s="52"/>
      <c r="D126" s="53">
        <v>1.05</v>
      </c>
      <c r="E126" s="2"/>
      <c r="F126" s="9"/>
    </row>
    <row r="127" spans="1:6">
      <c r="A127" s="36"/>
      <c r="D127" s="44"/>
      <c r="E127" s="2"/>
      <c r="F127" s="44"/>
    </row>
    <row r="128" spans="1:6">
      <c r="A128" s="36"/>
      <c r="D128" s="44"/>
      <c r="E128" s="2"/>
      <c r="F128" s="44"/>
    </row>
    <row r="129" spans="1:7">
      <c r="A129" s="36" t="s">
        <v>296</v>
      </c>
      <c r="D129" s="44"/>
      <c r="E129" s="2"/>
      <c r="F129" s="44"/>
    </row>
    <row r="130" spans="1:7">
      <c r="A130" s="36"/>
      <c r="D130" s="44"/>
      <c r="E130" s="2"/>
      <c r="F130" s="44"/>
    </row>
    <row r="131" spans="1:7">
      <c r="A131" s="36" t="s">
        <v>147</v>
      </c>
      <c r="C131" s="47"/>
      <c r="D131" s="67"/>
      <c r="E131" s="2"/>
      <c r="F131" s="44"/>
      <c r="G131" s="44"/>
    </row>
    <row r="132" spans="1:7" ht="39.6">
      <c r="A132" s="5" t="s">
        <v>0</v>
      </c>
      <c r="B132" s="12" t="s">
        <v>210</v>
      </c>
      <c r="C132" s="7" t="s">
        <v>30</v>
      </c>
      <c r="D132" s="7" t="s">
        <v>208</v>
      </c>
      <c r="E132" s="48"/>
      <c r="F132" s="44"/>
      <c r="G132" s="44"/>
    </row>
    <row r="133" spans="1:7">
      <c r="A133" s="66" t="s">
        <v>116</v>
      </c>
      <c r="B133" s="66" t="s">
        <v>116</v>
      </c>
      <c r="C133" s="50"/>
      <c r="D133" s="50"/>
      <c r="E133" s="48"/>
      <c r="F133" s="44"/>
      <c r="G133" s="44"/>
    </row>
    <row r="134" spans="1:7">
      <c r="A134" s="66" t="s">
        <v>207</v>
      </c>
      <c r="B134" s="68" t="s">
        <v>275</v>
      </c>
      <c r="C134" s="50"/>
      <c r="D134" s="41">
        <v>1.79</v>
      </c>
      <c r="E134" s="48"/>
      <c r="F134" s="44"/>
      <c r="G134" s="44"/>
    </row>
    <row r="135" spans="1:7">
      <c r="A135" s="66" t="s">
        <v>206</v>
      </c>
      <c r="B135" s="68" t="s">
        <v>300</v>
      </c>
      <c r="C135" s="50"/>
      <c r="D135" s="41">
        <v>1.07</v>
      </c>
      <c r="E135" s="69"/>
      <c r="F135" s="44"/>
      <c r="G135" s="44"/>
    </row>
    <row r="136" spans="1:7" ht="26.4">
      <c r="A136" s="50"/>
      <c r="B136" s="50"/>
      <c r="C136" s="7" t="s">
        <v>30</v>
      </c>
      <c r="D136" s="7" t="s">
        <v>33</v>
      </c>
      <c r="E136" s="48"/>
      <c r="F136" s="44"/>
      <c r="G136" s="44"/>
    </row>
    <row r="137" spans="1:7">
      <c r="A137" s="66" t="s">
        <v>117</v>
      </c>
      <c r="B137" s="66" t="s">
        <v>117</v>
      </c>
      <c r="C137" s="41">
        <v>1199.68</v>
      </c>
      <c r="D137" s="41">
        <v>599.84</v>
      </c>
      <c r="E137" s="48"/>
      <c r="F137" s="44"/>
      <c r="G137" s="44"/>
    </row>
    <row r="138" spans="1:7">
      <c r="B138" s="36"/>
      <c r="C138" s="47"/>
      <c r="D138" s="47"/>
      <c r="E138" s="48"/>
      <c r="F138" s="44"/>
      <c r="G138" s="44"/>
    </row>
    <row r="139" spans="1:7">
      <c r="A139" s="59" t="s">
        <v>335</v>
      </c>
      <c r="C139" s="47"/>
      <c r="D139" s="47"/>
      <c r="E139" s="48"/>
      <c r="F139" s="44"/>
      <c r="G139" s="44"/>
    </row>
    <row r="140" spans="1:7" ht="39.6">
      <c r="A140" s="5" t="s">
        <v>0</v>
      </c>
      <c r="B140" s="12" t="s">
        <v>210</v>
      </c>
      <c r="C140" s="7" t="s">
        <v>203</v>
      </c>
      <c r="D140" s="7" t="s">
        <v>40</v>
      </c>
      <c r="E140" s="8"/>
      <c r="F140" s="9"/>
      <c r="G140" s="9"/>
    </row>
    <row r="141" spans="1:7">
      <c r="A141" s="66" t="s">
        <v>117</v>
      </c>
      <c r="B141" s="66" t="s">
        <v>117</v>
      </c>
      <c r="C141" s="53">
        <v>2.37</v>
      </c>
      <c r="D141" s="53">
        <v>2.37</v>
      </c>
      <c r="E141" s="168" t="s">
        <v>587</v>
      </c>
      <c r="F141" s="9"/>
      <c r="G141" s="9"/>
    </row>
    <row r="142" spans="1:7">
      <c r="B142" s="36"/>
      <c r="C142" s="47"/>
      <c r="D142" s="47"/>
      <c r="E142" s="48"/>
      <c r="F142" s="44"/>
      <c r="G142" s="44"/>
    </row>
    <row r="143" spans="1:7">
      <c r="A143" s="36" t="s">
        <v>148</v>
      </c>
      <c r="C143" s="47"/>
      <c r="D143" s="47"/>
      <c r="E143" s="48"/>
      <c r="F143" s="44"/>
      <c r="G143" s="44"/>
    </row>
    <row r="144" spans="1:7" ht="66">
      <c r="A144" s="5" t="s">
        <v>0</v>
      </c>
      <c r="B144" s="12" t="s">
        <v>210</v>
      </c>
      <c r="C144" s="7" t="s">
        <v>32</v>
      </c>
      <c r="D144" s="7" t="s">
        <v>209</v>
      </c>
      <c r="E144" s="8"/>
      <c r="F144" s="9"/>
      <c r="G144" s="9"/>
    </row>
    <row r="145" spans="1:7">
      <c r="A145" s="66" t="s">
        <v>116</v>
      </c>
      <c r="B145" s="66" t="s">
        <v>116</v>
      </c>
      <c r="C145" s="50"/>
      <c r="D145" s="41">
        <v>1.36</v>
      </c>
      <c r="E145" s="8"/>
      <c r="F145" s="9"/>
      <c r="G145" s="9"/>
    </row>
    <row r="146" spans="1:7" ht="92.4">
      <c r="A146" s="50"/>
      <c r="B146" s="50"/>
      <c r="C146" s="7" t="s">
        <v>32</v>
      </c>
      <c r="D146" s="7" t="s">
        <v>432</v>
      </c>
      <c r="E146" s="70"/>
      <c r="F146" s="70"/>
      <c r="G146" s="70"/>
    </row>
    <row r="147" spans="1:7">
      <c r="A147" s="66" t="s">
        <v>117</v>
      </c>
      <c r="B147" s="66" t="s">
        <v>117</v>
      </c>
      <c r="C147" s="50"/>
      <c r="D147" s="41">
        <v>117.02</v>
      </c>
      <c r="E147" s="47"/>
    </row>
    <row r="148" spans="1:7">
      <c r="B148" s="71"/>
      <c r="C148" s="43"/>
      <c r="D148" s="43"/>
      <c r="E148" s="72"/>
    </row>
    <row r="149" spans="1:7">
      <c r="A149" s="36" t="s">
        <v>149</v>
      </c>
      <c r="C149" s="47"/>
      <c r="D149" s="47"/>
      <c r="E149" s="47"/>
      <c r="F149" s="47"/>
      <c r="G149" s="47"/>
    </row>
    <row r="150" spans="1:7" ht="39.6">
      <c r="A150" s="5" t="s">
        <v>0</v>
      </c>
      <c r="B150" s="12" t="s">
        <v>210</v>
      </c>
      <c r="C150" s="7" t="s">
        <v>203</v>
      </c>
      <c r="D150" s="7" t="s">
        <v>40</v>
      </c>
      <c r="E150" s="47"/>
      <c r="F150" s="47"/>
      <c r="G150" s="47"/>
    </row>
    <row r="151" spans="1:7">
      <c r="A151" s="66" t="s">
        <v>117</v>
      </c>
      <c r="B151" s="66" t="s">
        <v>117</v>
      </c>
      <c r="C151" s="50"/>
      <c r="D151" s="53">
        <v>1.1000000000000001</v>
      </c>
      <c r="E151" s="47"/>
      <c r="F151" s="47"/>
      <c r="G151" s="47"/>
    </row>
    <row r="152" spans="1:7">
      <c r="B152" s="13"/>
      <c r="C152" s="47"/>
      <c r="D152" s="47"/>
      <c r="E152" s="47"/>
    </row>
    <row r="153" spans="1:7">
      <c r="A153" s="59" t="s">
        <v>336</v>
      </c>
      <c r="C153" s="47"/>
      <c r="D153" s="47"/>
      <c r="E153" s="47"/>
    </row>
    <row r="154" spans="1:7" ht="39.6">
      <c r="A154" s="5" t="s">
        <v>0</v>
      </c>
      <c r="B154" s="12" t="s">
        <v>210</v>
      </c>
      <c r="C154" s="7" t="s">
        <v>203</v>
      </c>
      <c r="D154" s="7" t="s">
        <v>40</v>
      </c>
      <c r="E154" s="47"/>
    </row>
    <row r="155" spans="1:7">
      <c r="A155" s="66" t="s">
        <v>117</v>
      </c>
      <c r="B155" s="66" t="s">
        <v>117</v>
      </c>
      <c r="C155" s="73">
        <v>2.37</v>
      </c>
      <c r="D155" s="73">
        <v>2.4700000000000002</v>
      </c>
      <c r="E155" s="169" t="s">
        <v>587</v>
      </c>
    </row>
    <row r="156" spans="1:7">
      <c r="B156" s="13"/>
      <c r="C156" s="47"/>
      <c r="D156" s="47"/>
      <c r="E156" s="47"/>
    </row>
    <row r="157" spans="1:7">
      <c r="A157" s="36" t="s">
        <v>150</v>
      </c>
      <c r="B157" s="47"/>
      <c r="C157" s="47"/>
      <c r="D157" s="47"/>
      <c r="E157" s="43"/>
    </row>
    <row r="158" spans="1:7" ht="26.4">
      <c r="A158" s="5" t="s">
        <v>0</v>
      </c>
      <c r="B158" s="12" t="s">
        <v>210</v>
      </c>
      <c r="C158" s="7" t="s">
        <v>30</v>
      </c>
      <c r="D158" s="7" t="s">
        <v>33</v>
      </c>
    </row>
    <row r="159" spans="1:7">
      <c r="A159" s="66" t="s">
        <v>246</v>
      </c>
      <c r="B159" s="66" t="s">
        <v>392</v>
      </c>
      <c r="C159" s="41">
        <v>0.88</v>
      </c>
      <c r="D159" s="41">
        <v>0.44</v>
      </c>
    </row>
    <row r="160" spans="1:7">
      <c r="A160" s="66" t="s">
        <v>247</v>
      </c>
      <c r="B160" s="66" t="s">
        <v>393</v>
      </c>
      <c r="C160" s="41">
        <v>0.88</v>
      </c>
      <c r="D160" s="41">
        <v>0.44</v>
      </c>
    </row>
    <row r="161" spans="1:5">
      <c r="A161" s="66" t="s">
        <v>248</v>
      </c>
      <c r="B161" s="66" t="s">
        <v>394</v>
      </c>
      <c r="C161" s="41">
        <v>58.4</v>
      </c>
      <c r="D161" s="41">
        <v>29.2</v>
      </c>
    </row>
    <row r="162" spans="1:5">
      <c r="A162" s="66" t="s">
        <v>249</v>
      </c>
      <c r="B162" s="66" t="s">
        <v>395</v>
      </c>
      <c r="C162" s="41">
        <v>46.98</v>
      </c>
      <c r="D162" s="41">
        <v>23.49</v>
      </c>
    </row>
    <row r="163" spans="1:5">
      <c r="A163" s="66" t="s">
        <v>250</v>
      </c>
      <c r="B163" s="66" t="s">
        <v>396</v>
      </c>
      <c r="C163" s="41">
        <v>46.98</v>
      </c>
      <c r="D163" s="41">
        <v>23.49</v>
      </c>
    </row>
    <row r="164" spans="1:5">
      <c r="A164" s="36"/>
    </row>
    <row r="165" spans="1:5">
      <c r="A165" s="36" t="s">
        <v>151</v>
      </c>
      <c r="B165" s="47"/>
      <c r="C165" s="47"/>
      <c r="D165" s="47"/>
      <c r="E165" s="43"/>
    </row>
    <row r="166" spans="1:5" ht="39.6">
      <c r="A166" s="5" t="s">
        <v>0</v>
      </c>
      <c r="B166" s="12" t="s">
        <v>210</v>
      </c>
      <c r="C166" s="7" t="s">
        <v>205</v>
      </c>
      <c r="D166" s="7" t="s">
        <v>40</v>
      </c>
    </row>
    <row r="167" spans="1:5">
      <c r="A167" s="66" t="s">
        <v>246</v>
      </c>
      <c r="B167" s="66" t="s">
        <v>392</v>
      </c>
      <c r="C167" s="74"/>
      <c r="D167" s="53">
        <v>1.1000000000000001</v>
      </c>
    </row>
    <row r="168" spans="1:5">
      <c r="A168" s="66" t="s">
        <v>247</v>
      </c>
      <c r="B168" s="66" t="s">
        <v>393</v>
      </c>
      <c r="C168" s="74"/>
      <c r="D168" s="53">
        <v>1.1000000000000001</v>
      </c>
    </row>
    <row r="169" spans="1:5">
      <c r="A169" s="66" t="s">
        <v>248</v>
      </c>
      <c r="B169" s="66" t="s">
        <v>394</v>
      </c>
      <c r="C169" s="74"/>
      <c r="D169" s="53">
        <v>1.1000000000000001</v>
      </c>
    </row>
    <row r="170" spans="1:5">
      <c r="A170" s="66" t="s">
        <v>249</v>
      </c>
      <c r="B170" s="66" t="s">
        <v>395</v>
      </c>
      <c r="C170" s="74"/>
      <c r="D170" s="53">
        <v>1.1000000000000001</v>
      </c>
    </row>
    <row r="171" spans="1:5">
      <c r="A171" s="66" t="s">
        <v>250</v>
      </c>
      <c r="B171" s="66" t="s">
        <v>396</v>
      </c>
      <c r="C171" s="74"/>
      <c r="D171" s="53">
        <v>1.1000000000000001</v>
      </c>
    </row>
    <row r="172" spans="1:5">
      <c r="A172" s="36"/>
    </row>
    <row r="173" spans="1:5">
      <c r="A173" s="36"/>
    </row>
  </sheetData>
  <mergeCells count="3">
    <mergeCell ref="A1:E1"/>
    <mergeCell ref="E13:G13"/>
    <mergeCell ref="E20:G20"/>
  </mergeCells>
  <pageMargins left="0.7" right="0.7" top="0.75" bottom="0.75" header="0.3" footer="0.3"/>
  <pageSetup paperSize="9" scale="1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499984740745262"/>
  </sheetPr>
  <dimension ref="A1:H49"/>
  <sheetViews>
    <sheetView showGridLines="0" workbookViewId="0">
      <selection activeCell="H21" sqref="H21"/>
    </sheetView>
  </sheetViews>
  <sheetFormatPr defaultColWidth="9.109375" defaultRowHeight="13.2"/>
  <cols>
    <col min="1" max="1" width="9.109375" style="2"/>
    <col min="2" max="2" width="64.5546875" style="2" customWidth="1"/>
    <col min="3" max="3" width="9.109375" style="2"/>
    <col min="4" max="4" width="12.6640625" style="2" customWidth="1"/>
    <col min="5" max="5" width="10.5546875" style="34" customWidth="1"/>
    <col min="6" max="6" width="26.6640625" style="2" customWidth="1"/>
    <col min="7" max="7" width="20.109375" style="2" bestFit="1" customWidth="1"/>
    <col min="8" max="16384" width="9.109375" style="2"/>
  </cols>
  <sheetData>
    <row r="1" spans="1:8">
      <c r="A1" s="20"/>
      <c r="B1" s="21"/>
      <c r="C1" s="21"/>
      <c r="D1" s="21"/>
      <c r="E1" s="22"/>
      <c r="F1" s="21"/>
      <c r="G1" s="21"/>
      <c r="H1" s="23"/>
    </row>
    <row r="2" spans="1:8">
      <c r="A2" s="24"/>
      <c r="B2" s="25"/>
      <c r="C2" s="25"/>
      <c r="D2" s="25"/>
      <c r="E2" s="26"/>
      <c r="F2" s="27" t="s">
        <v>419</v>
      </c>
      <c r="G2" s="28">
        <f>G7+G14</f>
        <v>39297726.479999997</v>
      </c>
      <c r="H2" s="29"/>
    </row>
    <row r="3" spans="1:8">
      <c r="A3" s="24"/>
      <c r="B3" s="25"/>
      <c r="C3" s="25"/>
      <c r="D3" s="25"/>
      <c r="E3" s="25"/>
      <c r="F3" s="26"/>
      <c r="G3" s="25"/>
      <c r="H3" s="29"/>
    </row>
    <row r="4" spans="1:8">
      <c r="A4" s="30"/>
      <c r="B4" s="31"/>
      <c r="C4" s="31"/>
      <c r="D4" s="31"/>
      <c r="E4" s="31"/>
      <c r="F4" s="32"/>
      <c r="G4" s="31"/>
      <c r="H4" s="33"/>
    </row>
    <row r="5" spans="1:8">
      <c r="A5" s="20"/>
      <c r="B5" s="21"/>
      <c r="C5" s="21"/>
      <c r="D5" s="21"/>
      <c r="E5" s="21"/>
      <c r="F5" s="22"/>
      <c r="G5" s="21"/>
      <c r="H5" s="23"/>
    </row>
    <row r="6" spans="1:8">
      <c r="A6" s="24"/>
      <c r="B6" s="25"/>
      <c r="C6" s="25"/>
      <c r="D6" s="25"/>
      <c r="E6" s="26"/>
      <c r="H6" s="29"/>
    </row>
    <row r="7" spans="1:8">
      <c r="A7" s="24"/>
      <c r="B7" s="25"/>
      <c r="C7" s="25"/>
      <c r="D7" s="25"/>
      <c r="E7" s="25"/>
      <c r="F7" s="27" t="s">
        <v>420</v>
      </c>
      <c r="G7" s="28">
        <f>ROUND(SUMPRODUCT('PESI SSUP (2)'!D9:D29,SSUP!C7:C27),2)</f>
        <v>38709646.079999998</v>
      </c>
      <c r="H7" s="29"/>
    </row>
    <row r="8" spans="1:8">
      <c r="A8" s="24"/>
      <c r="B8" s="25"/>
      <c r="C8" s="25"/>
      <c r="D8" s="25"/>
      <c r="E8" s="25"/>
      <c r="F8" s="26"/>
      <c r="G8" s="25"/>
      <c r="H8" s="29"/>
    </row>
    <row r="9" spans="1:8">
      <c r="A9" s="24"/>
      <c r="B9" s="25"/>
      <c r="C9" s="25"/>
      <c r="D9" s="25"/>
      <c r="E9" s="25"/>
      <c r="F9" s="26"/>
      <c r="G9" s="25"/>
      <c r="H9" s="29"/>
    </row>
    <row r="10" spans="1:8">
      <c r="A10" s="24"/>
      <c r="B10" s="25"/>
      <c r="C10" s="25"/>
      <c r="D10" s="25"/>
      <c r="E10" s="25"/>
      <c r="F10" s="25"/>
      <c r="G10" s="25"/>
      <c r="H10" s="29"/>
    </row>
    <row r="11" spans="1:8">
      <c r="A11" s="30"/>
      <c r="B11" s="31"/>
      <c r="C11" s="31"/>
      <c r="D11" s="31"/>
      <c r="E11" s="31"/>
      <c r="F11" s="32"/>
      <c r="G11" s="31"/>
      <c r="H11" s="33"/>
    </row>
    <row r="12" spans="1:8">
      <c r="A12" s="20"/>
      <c r="B12" s="21"/>
      <c r="C12" s="21"/>
      <c r="D12" s="21"/>
      <c r="E12" s="22"/>
      <c r="F12" s="21"/>
      <c r="G12" s="21"/>
      <c r="H12" s="23"/>
    </row>
    <row r="13" spans="1:8">
      <c r="A13" s="24"/>
      <c r="B13" s="25"/>
      <c r="C13" s="25"/>
      <c r="D13" s="25"/>
      <c r="E13" s="25"/>
      <c r="H13" s="29"/>
    </row>
    <row r="14" spans="1:8">
      <c r="A14" s="24"/>
      <c r="B14" s="25"/>
      <c r="C14" s="25"/>
      <c r="D14" s="25"/>
      <c r="E14" s="26"/>
      <c r="F14" s="27" t="s">
        <v>421</v>
      </c>
      <c r="G14" s="28">
        <f>ROUND(SUMPRODUCT('PESI SSUP (2)'!D37:D41,SSUP!C34:C38),2)</f>
        <v>588080.4</v>
      </c>
      <c r="H14" s="29"/>
    </row>
    <row r="15" spans="1:8">
      <c r="A15" s="24"/>
      <c r="B15" s="25"/>
      <c r="C15" s="25"/>
      <c r="D15" s="25"/>
      <c r="E15" s="26"/>
      <c r="F15" s="26"/>
      <c r="G15" s="25"/>
      <c r="H15" s="29"/>
    </row>
    <row r="16" spans="1:8">
      <c r="A16" s="24"/>
      <c r="B16" s="25"/>
      <c r="C16" s="25"/>
      <c r="D16" s="25"/>
      <c r="E16" s="26"/>
      <c r="F16" s="26"/>
      <c r="G16" s="25"/>
      <c r="H16" s="29"/>
    </row>
    <row r="17" spans="1:8">
      <c r="A17" s="24"/>
      <c r="B17" s="25"/>
      <c r="C17" s="25"/>
      <c r="D17" s="25"/>
      <c r="E17" s="26"/>
      <c r="F17" s="26"/>
      <c r="G17" s="25"/>
      <c r="H17" s="29"/>
    </row>
    <row r="18" spans="1:8">
      <c r="A18" s="30"/>
      <c r="B18" s="31"/>
      <c r="C18" s="31"/>
      <c r="D18" s="31"/>
      <c r="E18" s="32"/>
      <c r="F18" s="32"/>
      <c r="G18" s="31"/>
      <c r="H18" s="33"/>
    </row>
    <row r="19" spans="1:8">
      <c r="F19" s="34"/>
    </row>
    <row r="20" spans="1:8">
      <c r="F20" s="34"/>
    </row>
    <row r="21" spans="1:8">
      <c r="F21" s="34"/>
    </row>
    <row r="22" spans="1:8">
      <c r="F22" s="34"/>
    </row>
    <row r="23" spans="1:8">
      <c r="F23" s="34"/>
    </row>
    <row r="24" spans="1:8">
      <c r="F24" s="34"/>
      <c r="G24" s="35"/>
    </row>
    <row r="25" spans="1:8">
      <c r="F25" s="34"/>
    </row>
    <row r="26" spans="1:8">
      <c r="F26" s="34"/>
    </row>
    <row r="27" spans="1:8">
      <c r="F27" s="34"/>
    </row>
    <row r="28" spans="1:8">
      <c r="F28" s="34"/>
    </row>
    <row r="29" spans="1:8">
      <c r="F29" s="34"/>
    </row>
    <row r="30" spans="1:8">
      <c r="F30" s="34"/>
    </row>
    <row r="31" spans="1:8">
      <c r="F31" s="34"/>
    </row>
    <row r="32" spans="1:8">
      <c r="F32" s="34"/>
    </row>
    <row r="33" spans="6:6">
      <c r="F33" s="34"/>
    </row>
    <row r="34" spans="6:6">
      <c r="F34" s="34"/>
    </row>
    <row r="35" spans="6:6">
      <c r="F35" s="34"/>
    </row>
    <row r="36" spans="6:6">
      <c r="F36" s="34"/>
    </row>
    <row r="37" spans="6:6">
      <c r="F37" s="34"/>
    </row>
    <row r="38" spans="6:6">
      <c r="F38" s="34"/>
    </row>
    <row r="39" spans="6:6">
      <c r="F39" s="34"/>
    </row>
    <row r="40" spans="6:6">
      <c r="F40" s="34"/>
    </row>
    <row r="41" spans="6:6">
      <c r="F41" s="34"/>
    </row>
    <row r="42" spans="6:6">
      <c r="F42" s="34"/>
    </row>
    <row r="43" spans="6:6">
      <c r="F43" s="34"/>
    </row>
    <row r="44" spans="6:6">
      <c r="F44" s="34"/>
    </row>
    <row r="45" spans="6:6">
      <c r="F45" s="34"/>
    </row>
    <row r="46" spans="6:6">
      <c r="F46" s="34"/>
    </row>
    <row r="47" spans="6:6">
      <c r="F47" s="34"/>
    </row>
    <row r="48" spans="6:6">
      <c r="F48" s="34"/>
    </row>
    <row r="49" spans="6:6">
      <c r="F49" s="34"/>
    </row>
  </sheetData>
  <sheetProtection password="DFDD" sheet="1" objects="1" scenarios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6629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2918460</xdr:colOff>
                <xdr:row>2</xdr:row>
                <xdr:rowOff>121920</xdr:rowOff>
              </to>
            </anchor>
          </objectPr>
        </oleObject>
      </mc:Choice>
      <mc:Fallback>
        <oleObject progId="Equation.3" shapeId="26629" r:id="rId4"/>
      </mc:Fallback>
    </mc:AlternateContent>
    <mc:AlternateContent xmlns:mc="http://schemas.openxmlformats.org/markup-compatibility/2006">
      <mc:Choice Requires="x14">
        <oleObject progId="Equation.3" shapeId="26630" r:id="rId6">
          <objectPr defaultSize="0" autoPict="0" r:id="rId7">
            <anchor moveWithCells="1" sizeWithCells="1">
              <from>
                <xdr:col>0</xdr:col>
                <xdr:colOff>601980</xdr:colOff>
                <xdr:row>4</xdr:row>
                <xdr:rowOff>114300</xdr:rowOff>
              </from>
              <to>
                <xdr:col>1</xdr:col>
                <xdr:colOff>2651760</xdr:colOff>
                <xdr:row>10</xdr:row>
                <xdr:rowOff>38100</xdr:rowOff>
              </to>
            </anchor>
          </objectPr>
        </oleObject>
      </mc:Choice>
      <mc:Fallback>
        <oleObject progId="Equation.3" shapeId="26630" r:id="rId6"/>
      </mc:Fallback>
    </mc:AlternateContent>
    <mc:AlternateContent xmlns:mc="http://schemas.openxmlformats.org/markup-compatibility/2006">
      <mc:Choice Requires="x14">
        <oleObject progId="Equation.3" shapeId="26631" r:id="rId8">
          <objectPr defaultSize="0" autoPict="0" r:id="rId9">
            <anchor moveWithCells="1" sizeWithCells="1">
              <from>
                <xdr:col>1</xdr:col>
                <xdr:colOff>0</xdr:colOff>
                <xdr:row>12</xdr:row>
                <xdr:rowOff>22860</xdr:rowOff>
              </from>
              <to>
                <xdr:col>1</xdr:col>
                <xdr:colOff>2522220</xdr:colOff>
                <xdr:row>17</xdr:row>
                <xdr:rowOff>99060</xdr:rowOff>
              </to>
            </anchor>
          </objectPr>
        </oleObject>
      </mc:Choice>
      <mc:Fallback>
        <oleObject progId="Equation.3" shapeId="26631" r:id="rId8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G41"/>
  <sheetViews>
    <sheetView showGridLines="0" workbookViewId="0">
      <selection activeCell="H29" sqref="H29"/>
    </sheetView>
  </sheetViews>
  <sheetFormatPr defaultColWidth="9.109375" defaultRowHeight="13.2"/>
  <cols>
    <col min="1" max="1" width="9.109375" style="2"/>
    <col min="2" max="2" width="42.88671875" style="2" customWidth="1"/>
    <col min="3" max="3" width="9.109375" style="2"/>
    <col min="4" max="4" width="12.5546875" style="2" customWidth="1"/>
    <col min="5" max="16384" width="9.109375" style="2"/>
  </cols>
  <sheetData>
    <row r="1" spans="1:7">
      <c r="A1" s="1" t="s">
        <v>297</v>
      </c>
      <c r="C1" s="1"/>
    </row>
    <row r="3" spans="1:7">
      <c r="B3" s="13"/>
    </row>
    <row r="4" spans="1:7">
      <c r="A4" s="178" t="s">
        <v>298</v>
      </c>
      <c r="B4" s="178"/>
      <c r="C4" s="178"/>
    </row>
    <row r="5" spans="1:7">
      <c r="A5" s="163"/>
      <c r="B5" s="163"/>
      <c r="C5" s="163"/>
    </row>
    <row r="6" spans="1:7">
      <c r="B6" s="14" t="s">
        <v>272</v>
      </c>
    </row>
    <row r="7" spans="1:7" ht="12.75" customHeight="1">
      <c r="B7" s="174" t="s">
        <v>430</v>
      </c>
      <c r="C7" s="177" t="s">
        <v>154</v>
      </c>
      <c r="D7" s="174" t="s">
        <v>584</v>
      </c>
      <c r="E7" s="15"/>
    </row>
    <row r="8" spans="1:7" ht="13.5" customHeight="1">
      <c r="B8" s="174"/>
      <c r="C8" s="177"/>
      <c r="D8" s="174"/>
      <c r="E8" s="15"/>
    </row>
    <row r="9" spans="1:7">
      <c r="B9" s="16" t="s">
        <v>175</v>
      </c>
      <c r="C9" s="17">
        <v>1</v>
      </c>
      <c r="D9" s="143">
        <v>5056</v>
      </c>
      <c r="E9" s="15"/>
    </row>
    <row r="10" spans="1:7">
      <c r="B10" s="16" t="s">
        <v>176</v>
      </c>
      <c r="C10" s="17">
        <v>2</v>
      </c>
      <c r="D10" s="143">
        <v>15168</v>
      </c>
      <c r="E10" s="15"/>
    </row>
    <row r="11" spans="1:7">
      <c r="B11" s="16" t="s">
        <v>177</v>
      </c>
      <c r="C11" s="17">
        <v>3</v>
      </c>
      <c r="D11" s="143">
        <v>30336</v>
      </c>
      <c r="E11" s="15"/>
    </row>
    <row r="12" spans="1:7">
      <c r="B12" s="16" t="s">
        <v>178</v>
      </c>
      <c r="C12" s="17">
        <v>4</v>
      </c>
      <c r="D12" s="143">
        <v>5056</v>
      </c>
      <c r="E12" s="15"/>
    </row>
    <row r="13" spans="1:7">
      <c r="B13" s="16" t="s">
        <v>179</v>
      </c>
      <c r="C13" s="17">
        <v>5</v>
      </c>
      <c r="D13" s="143">
        <v>15168</v>
      </c>
      <c r="E13" s="15"/>
    </row>
    <row r="14" spans="1:7">
      <c r="B14" s="16" t="s">
        <v>180</v>
      </c>
      <c r="C14" s="17">
        <v>6</v>
      </c>
      <c r="D14" s="143">
        <v>30336</v>
      </c>
      <c r="E14" s="15"/>
    </row>
    <row r="15" spans="1:7">
      <c r="B15" s="16" t="s">
        <v>181</v>
      </c>
      <c r="C15" s="17">
        <v>7</v>
      </c>
      <c r="D15" s="143">
        <v>5056</v>
      </c>
      <c r="E15" s="15"/>
      <c r="G15" s="13"/>
    </row>
    <row r="16" spans="1:7">
      <c r="B16" s="16" t="s">
        <v>182</v>
      </c>
      <c r="C16" s="17">
        <v>8</v>
      </c>
      <c r="D16" s="143">
        <v>15168</v>
      </c>
      <c r="E16" s="15"/>
      <c r="G16" s="13"/>
    </row>
    <row r="17" spans="1:7">
      <c r="B17" s="16" t="s">
        <v>183</v>
      </c>
      <c r="C17" s="17">
        <v>9</v>
      </c>
      <c r="D17" s="143">
        <v>30336</v>
      </c>
      <c r="E17" s="15"/>
      <c r="G17" s="13"/>
    </row>
    <row r="18" spans="1:7">
      <c r="B18" s="16" t="s">
        <v>184</v>
      </c>
      <c r="C18" s="17">
        <v>10</v>
      </c>
      <c r="D18" s="143">
        <v>5056</v>
      </c>
      <c r="E18" s="15"/>
      <c r="G18" s="13"/>
    </row>
    <row r="19" spans="1:7">
      <c r="B19" s="16" t="s">
        <v>185</v>
      </c>
      <c r="C19" s="17">
        <v>11</v>
      </c>
      <c r="D19" s="143">
        <v>15168</v>
      </c>
      <c r="E19" s="15"/>
      <c r="G19" s="13"/>
    </row>
    <row r="20" spans="1:7">
      <c r="B20" s="16" t="s">
        <v>186</v>
      </c>
      <c r="C20" s="17">
        <v>12</v>
      </c>
      <c r="D20" s="143">
        <v>30336</v>
      </c>
      <c r="E20" s="15"/>
      <c r="G20" s="13"/>
    </row>
    <row r="21" spans="1:7">
      <c r="B21" s="16" t="s">
        <v>187</v>
      </c>
      <c r="C21" s="17">
        <v>13</v>
      </c>
      <c r="D21" s="143">
        <v>5056</v>
      </c>
      <c r="E21" s="15"/>
      <c r="G21" s="13"/>
    </row>
    <row r="22" spans="1:7">
      <c r="B22" s="16" t="s">
        <v>188</v>
      </c>
      <c r="C22" s="17">
        <v>14</v>
      </c>
      <c r="D22" s="143">
        <v>15168</v>
      </c>
      <c r="E22" s="15"/>
      <c r="G22" s="13"/>
    </row>
    <row r="23" spans="1:7">
      <c r="B23" s="16" t="s">
        <v>189</v>
      </c>
      <c r="C23" s="17">
        <v>15</v>
      </c>
      <c r="D23" s="143">
        <v>30336</v>
      </c>
      <c r="E23" s="15"/>
      <c r="G23" s="13"/>
    </row>
    <row r="24" spans="1:7">
      <c r="B24" s="16" t="s">
        <v>190</v>
      </c>
      <c r="C24" s="17">
        <v>16</v>
      </c>
      <c r="D24" s="143">
        <v>5056</v>
      </c>
      <c r="E24" s="15"/>
      <c r="G24" s="13"/>
    </row>
    <row r="25" spans="1:7">
      <c r="B25" s="16" t="s">
        <v>191</v>
      </c>
      <c r="C25" s="17">
        <v>17</v>
      </c>
      <c r="D25" s="143">
        <v>15168</v>
      </c>
      <c r="E25" s="15"/>
      <c r="G25" s="13"/>
    </row>
    <row r="26" spans="1:7">
      <c r="B26" s="16" t="s">
        <v>192</v>
      </c>
      <c r="C26" s="17">
        <v>18</v>
      </c>
      <c r="D26" s="143">
        <v>30336</v>
      </c>
      <c r="E26" s="15"/>
      <c r="G26" s="13"/>
    </row>
    <row r="27" spans="1:7">
      <c r="B27" s="16" t="s">
        <v>304</v>
      </c>
      <c r="C27" s="17">
        <v>19</v>
      </c>
      <c r="D27" s="143">
        <v>5056</v>
      </c>
      <c r="E27" s="15"/>
    </row>
    <row r="28" spans="1:7">
      <c r="B28" s="16" t="s">
        <v>305</v>
      </c>
      <c r="C28" s="17">
        <v>20</v>
      </c>
      <c r="D28" s="143">
        <v>15168</v>
      </c>
      <c r="E28" s="15"/>
    </row>
    <row r="29" spans="1:7">
      <c r="B29" s="16" t="s">
        <v>306</v>
      </c>
      <c r="C29" s="17">
        <v>21</v>
      </c>
      <c r="D29" s="143">
        <v>30336</v>
      </c>
      <c r="E29" s="15"/>
    </row>
    <row r="30" spans="1:7">
      <c r="B30" s="18"/>
      <c r="C30" s="19"/>
      <c r="D30" s="19"/>
      <c r="E30" s="19"/>
    </row>
    <row r="31" spans="1:7">
      <c r="B31" s="13"/>
    </row>
    <row r="32" spans="1:7">
      <c r="A32" s="178" t="s">
        <v>299</v>
      </c>
      <c r="B32" s="178"/>
      <c r="C32" s="178"/>
    </row>
    <row r="33" spans="1:5" ht="12.75" customHeight="1">
      <c r="A33" s="163"/>
      <c r="B33" s="163"/>
      <c r="C33" s="163"/>
    </row>
    <row r="34" spans="1:5">
      <c r="B34" s="14" t="s">
        <v>273</v>
      </c>
    </row>
    <row r="35" spans="1:5" ht="12.75" customHeight="1">
      <c r="B35" s="174" t="s">
        <v>431</v>
      </c>
      <c r="C35" s="177" t="s">
        <v>154</v>
      </c>
      <c r="D35" s="174" t="s">
        <v>585</v>
      </c>
      <c r="E35" s="15"/>
    </row>
    <row r="36" spans="1:5" ht="13.5" customHeight="1">
      <c r="B36" s="174"/>
      <c r="C36" s="177"/>
      <c r="D36" s="174"/>
      <c r="E36" s="15"/>
    </row>
    <row r="37" spans="1:5">
      <c r="B37" s="16" t="s">
        <v>195</v>
      </c>
      <c r="C37" s="17">
        <v>1</v>
      </c>
      <c r="D37" s="143">
        <v>380</v>
      </c>
      <c r="E37" s="15"/>
    </row>
    <row r="38" spans="1:5">
      <c r="B38" s="16" t="s">
        <v>196</v>
      </c>
      <c r="C38" s="17">
        <v>2</v>
      </c>
      <c r="D38" s="143">
        <v>380</v>
      </c>
      <c r="E38" s="15"/>
    </row>
    <row r="39" spans="1:5">
      <c r="B39" s="16" t="s">
        <v>197</v>
      </c>
      <c r="C39" s="17">
        <v>3</v>
      </c>
      <c r="D39" s="143">
        <v>380</v>
      </c>
      <c r="E39" s="15"/>
    </row>
    <row r="40" spans="1:5">
      <c r="B40" s="16" t="s">
        <v>198</v>
      </c>
      <c r="C40" s="17">
        <v>4</v>
      </c>
      <c r="D40" s="143">
        <v>380</v>
      </c>
      <c r="E40" s="15"/>
    </row>
    <row r="41" spans="1:5">
      <c r="B41" s="16" t="s">
        <v>199</v>
      </c>
      <c r="C41" s="17">
        <v>5</v>
      </c>
      <c r="D41" s="143">
        <v>380</v>
      </c>
      <c r="E41" s="15"/>
    </row>
  </sheetData>
  <sheetProtection password="DFDD" sheet="1" objects="1" scenarios="1"/>
  <mergeCells count="8">
    <mergeCell ref="A32:C32"/>
    <mergeCell ref="B35:B36"/>
    <mergeCell ref="C35:C36"/>
    <mergeCell ref="D35:D36"/>
    <mergeCell ref="A4:C4"/>
    <mergeCell ref="B7:B8"/>
    <mergeCell ref="C7:C8"/>
    <mergeCell ref="D7:D8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workbookViewId="0">
      <selection activeCell="A42" sqref="A42"/>
    </sheetView>
  </sheetViews>
  <sheetFormatPr defaultColWidth="9.109375" defaultRowHeight="13.2"/>
  <cols>
    <col min="1" max="1" width="46.44140625" style="2" bestFit="1" customWidth="1"/>
    <col min="2" max="2" width="60.5546875" style="2" bestFit="1" customWidth="1"/>
    <col min="3" max="3" width="25.44140625" style="2" customWidth="1"/>
    <col min="4" max="5" width="14.6640625" style="2" bestFit="1" customWidth="1"/>
    <col min="6" max="6" width="15.6640625" style="2" bestFit="1" customWidth="1"/>
    <col min="7" max="7" width="14.6640625" style="2" bestFit="1" customWidth="1"/>
    <col min="8" max="8" width="29.44140625" style="2" bestFit="1" customWidth="1"/>
    <col min="9" max="9" width="16.109375" style="2" customWidth="1"/>
    <col min="10" max="10" width="19.6640625" style="2" customWidth="1"/>
    <col min="11" max="11" width="16.109375" style="2" customWidth="1"/>
    <col min="12" max="16384" width="9.109375" style="2"/>
  </cols>
  <sheetData>
    <row r="1" spans="1:5">
      <c r="A1" s="178" t="s">
        <v>122</v>
      </c>
      <c r="B1" s="178"/>
      <c r="C1" s="178"/>
    </row>
    <row r="2" spans="1:5">
      <c r="A2" s="1"/>
    </row>
    <row r="3" spans="1:5">
      <c r="A3" s="178" t="s">
        <v>298</v>
      </c>
      <c r="B3" s="178"/>
      <c r="C3" s="178"/>
    </row>
    <row r="4" spans="1:5">
      <c r="A4" s="3"/>
      <c r="B4" s="3"/>
      <c r="C4" s="3"/>
    </row>
    <row r="5" spans="1:5">
      <c r="A5" s="3" t="s">
        <v>193</v>
      </c>
      <c r="B5" s="3"/>
      <c r="C5" s="3"/>
    </row>
    <row r="6" spans="1:5" ht="26.4">
      <c r="A6" s="5" t="s">
        <v>0</v>
      </c>
      <c r="B6" s="6" t="s">
        <v>210</v>
      </c>
      <c r="C6" s="7" t="s">
        <v>121</v>
      </c>
      <c r="D6" s="8"/>
      <c r="E6" s="9"/>
    </row>
    <row r="7" spans="1:5">
      <c r="A7" s="10" t="s">
        <v>175</v>
      </c>
      <c r="B7" s="10" t="s">
        <v>276</v>
      </c>
      <c r="C7" s="11">
        <v>139.19999999999999</v>
      </c>
      <c r="D7" s="8"/>
      <c r="E7" s="9"/>
    </row>
    <row r="8" spans="1:5">
      <c r="A8" s="10" t="s">
        <v>176</v>
      </c>
      <c r="B8" s="10" t="s">
        <v>277</v>
      </c>
      <c r="C8" s="11">
        <v>119.32</v>
      </c>
      <c r="D8" s="8"/>
      <c r="E8" s="9"/>
    </row>
    <row r="9" spans="1:5">
      <c r="A9" s="10" t="s">
        <v>177</v>
      </c>
      <c r="B9" s="10" t="s">
        <v>278</v>
      </c>
      <c r="C9" s="11">
        <v>99.43</v>
      </c>
    </row>
    <row r="10" spans="1:5">
      <c r="A10" s="10" t="s">
        <v>178</v>
      </c>
      <c r="B10" s="10" t="s">
        <v>307</v>
      </c>
      <c r="C10" s="11">
        <v>139.19999999999999</v>
      </c>
    </row>
    <row r="11" spans="1:5">
      <c r="A11" s="10" t="s">
        <v>179</v>
      </c>
      <c r="B11" s="10" t="s">
        <v>308</v>
      </c>
      <c r="C11" s="11">
        <v>119.32</v>
      </c>
    </row>
    <row r="12" spans="1:5">
      <c r="A12" s="10" t="s">
        <v>180</v>
      </c>
      <c r="B12" s="10" t="s">
        <v>309</v>
      </c>
      <c r="C12" s="11">
        <v>99.43</v>
      </c>
    </row>
    <row r="13" spans="1:5">
      <c r="A13" s="10" t="s">
        <v>181</v>
      </c>
      <c r="B13" s="10" t="s">
        <v>279</v>
      </c>
      <c r="C13" s="11">
        <v>139.19999999999999</v>
      </c>
    </row>
    <row r="14" spans="1:5">
      <c r="A14" s="10" t="s">
        <v>182</v>
      </c>
      <c r="B14" s="10" t="s">
        <v>280</v>
      </c>
      <c r="C14" s="11">
        <v>119.32</v>
      </c>
    </row>
    <row r="15" spans="1:5">
      <c r="A15" s="10" t="s">
        <v>183</v>
      </c>
      <c r="B15" s="10" t="s">
        <v>281</v>
      </c>
      <c r="C15" s="11">
        <v>99.43</v>
      </c>
    </row>
    <row r="16" spans="1:5">
      <c r="A16" s="10" t="s">
        <v>184</v>
      </c>
      <c r="B16" s="10" t="s">
        <v>282</v>
      </c>
      <c r="C16" s="11">
        <v>139.19999999999999</v>
      </c>
    </row>
    <row r="17" spans="1:3">
      <c r="A17" s="10" t="s">
        <v>185</v>
      </c>
      <c r="B17" s="10" t="s">
        <v>283</v>
      </c>
      <c r="C17" s="11">
        <v>119.32</v>
      </c>
    </row>
    <row r="18" spans="1:3">
      <c r="A18" s="10" t="s">
        <v>186</v>
      </c>
      <c r="B18" s="10" t="s">
        <v>284</v>
      </c>
      <c r="C18" s="11">
        <v>99.43</v>
      </c>
    </row>
    <row r="19" spans="1:3">
      <c r="A19" s="10" t="s">
        <v>187</v>
      </c>
      <c r="B19" s="10" t="s">
        <v>285</v>
      </c>
      <c r="C19" s="11">
        <v>139.19999999999999</v>
      </c>
    </row>
    <row r="20" spans="1:3">
      <c r="A20" s="10" t="s">
        <v>188</v>
      </c>
      <c r="B20" s="10" t="s">
        <v>286</v>
      </c>
      <c r="C20" s="11">
        <v>119.32</v>
      </c>
    </row>
    <row r="21" spans="1:3">
      <c r="A21" s="10" t="s">
        <v>189</v>
      </c>
      <c r="B21" s="10" t="s">
        <v>287</v>
      </c>
      <c r="C21" s="11">
        <v>99.43</v>
      </c>
    </row>
    <row r="22" spans="1:3">
      <c r="A22" s="10" t="s">
        <v>190</v>
      </c>
      <c r="B22" s="10" t="s">
        <v>288</v>
      </c>
      <c r="C22" s="11">
        <v>139.19999999999999</v>
      </c>
    </row>
    <row r="23" spans="1:3">
      <c r="A23" s="10" t="s">
        <v>191</v>
      </c>
      <c r="B23" s="10" t="s">
        <v>289</v>
      </c>
      <c r="C23" s="11">
        <v>119.32</v>
      </c>
    </row>
    <row r="24" spans="1:3">
      <c r="A24" s="10" t="s">
        <v>192</v>
      </c>
      <c r="B24" s="10" t="s">
        <v>290</v>
      </c>
      <c r="C24" s="11">
        <v>99.43</v>
      </c>
    </row>
    <row r="25" spans="1:3">
      <c r="A25" s="10" t="s">
        <v>304</v>
      </c>
      <c r="B25" s="10" t="s">
        <v>301</v>
      </c>
      <c r="C25" s="11">
        <v>139.19999999999999</v>
      </c>
    </row>
    <row r="26" spans="1:3">
      <c r="A26" s="10" t="s">
        <v>305</v>
      </c>
      <c r="B26" s="10" t="s">
        <v>302</v>
      </c>
      <c r="C26" s="11">
        <v>119.32</v>
      </c>
    </row>
    <row r="27" spans="1:3">
      <c r="A27" s="10" t="s">
        <v>306</v>
      </c>
      <c r="B27" s="10" t="s">
        <v>303</v>
      </c>
      <c r="C27" s="11">
        <v>99.43</v>
      </c>
    </row>
    <row r="30" spans="1:3">
      <c r="A30" s="178" t="s">
        <v>299</v>
      </c>
      <c r="B30" s="178"/>
      <c r="C30" s="178"/>
    </row>
    <row r="31" spans="1:3">
      <c r="A31" s="3"/>
      <c r="B31" s="3"/>
      <c r="C31" s="3"/>
    </row>
    <row r="32" spans="1:3">
      <c r="A32" s="3" t="s">
        <v>194</v>
      </c>
    </row>
    <row r="33" spans="1:3" ht="39.6">
      <c r="A33" s="5" t="s">
        <v>0</v>
      </c>
      <c r="B33" s="12" t="s">
        <v>210</v>
      </c>
      <c r="C33" s="7" t="s">
        <v>310</v>
      </c>
    </row>
    <row r="34" spans="1:3">
      <c r="A34" s="10" t="s">
        <v>195</v>
      </c>
      <c r="B34" s="10" t="s">
        <v>123</v>
      </c>
      <c r="C34" s="11">
        <v>244.21</v>
      </c>
    </row>
    <row r="35" spans="1:3">
      <c r="A35" s="10" t="s">
        <v>196</v>
      </c>
      <c r="B35" s="10" t="s">
        <v>125</v>
      </c>
      <c r="C35" s="11">
        <v>401.71</v>
      </c>
    </row>
    <row r="36" spans="1:3">
      <c r="A36" s="10" t="s">
        <v>197</v>
      </c>
      <c r="B36" s="10" t="s">
        <v>124</v>
      </c>
      <c r="C36" s="11">
        <v>454.21</v>
      </c>
    </row>
    <row r="37" spans="1:3">
      <c r="A37" s="10" t="s">
        <v>198</v>
      </c>
      <c r="B37" s="10" t="s">
        <v>126</v>
      </c>
      <c r="C37" s="11">
        <v>119.32</v>
      </c>
    </row>
    <row r="38" spans="1:3">
      <c r="A38" s="10" t="s">
        <v>199</v>
      </c>
      <c r="B38" s="10" t="s">
        <v>127</v>
      </c>
      <c r="C38" s="11">
        <v>328.13</v>
      </c>
    </row>
  </sheetData>
  <sheetProtection password="DFDD" sheet="1" objects="1" scenarios="1"/>
  <mergeCells count="3">
    <mergeCell ref="A30:C30"/>
    <mergeCell ref="A1:C1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499984740745262"/>
  </sheetPr>
  <dimension ref="A1:H57"/>
  <sheetViews>
    <sheetView showGridLines="0" zoomScaleNormal="100" workbookViewId="0">
      <selection activeCell="B19" sqref="B19"/>
    </sheetView>
  </sheetViews>
  <sheetFormatPr defaultColWidth="9.109375" defaultRowHeight="13.2"/>
  <cols>
    <col min="1" max="1" width="9.109375" style="2"/>
    <col min="2" max="2" width="64.5546875" style="2" customWidth="1"/>
    <col min="3" max="3" width="9.109375" style="2"/>
    <col min="4" max="4" width="12.6640625" style="2" customWidth="1"/>
    <col min="5" max="5" width="10.5546875" style="1" customWidth="1"/>
    <col min="6" max="6" width="26.6640625" style="2" customWidth="1"/>
    <col min="7" max="7" width="23.109375" style="2" bestFit="1" customWidth="1"/>
    <col min="8" max="8" width="10.6640625" style="2" bestFit="1" customWidth="1"/>
    <col min="9" max="16384" width="9.109375" style="2"/>
  </cols>
  <sheetData>
    <row r="1" spans="1:8">
      <c r="A1" s="20"/>
      <c r="B1" s="21"/>
      <c r="C1" s="21"/>
      <c r="D1" s="21"/>
      <c r="E1" s="124"/>
      <c r="F1" s="21"/>
      <c r="G1" s="21"/>
      <c r="H1" s="23"/>
    </row>
    <row r="2" spans="1:8">
      <c r="A2" s="24"/>
      <c r="B2" s="25"/>
      <c r="C2" s="25"/>
      <c r="D2" s="25"/>
      <c r="E2" s="125"/>
      <c r="F2" s="27" t="s">
        <v>426</v>
      </c>
      <c r="G2" s="28">
        <f>G12+G31+G49</f>
        <v>164554380.67999998</v>
      </c>
      <c r="H2" s="29"/>
    </row>
    <row r="3" spans="1:8">
      <c r="A3" s="24"/>
      <c r="B3" s="25"/>
      <c r="C3" s="25"/>
      <c r="D3" s="25"/>
      <c r="E3" s="125"/>
      <c r="F3" s="125"/>
      <c r="G3" s="25"/>
      <c r="H3" s="29"/>
    </row>
    <row r="4" spans="1:8">
      <c r="A4" s="30"/>
      <c r="B4" s="31"/>
      <c r="C4" s="31"/>
      <c r="D4" s="31"/>
      <c r="E4" s="126"/>
      <c r="F4" s="126"/>
      <c r="G4" s="31"/>
      <c r="H4" s="33"/>
    </row>
    <row r="5" spans="1:8">
      <c r="A5" s="20"/>
      <c r="B5" s="21"/>
      <c r="C5" s="21"/>
      <c r="D5" s="21"/>
      <c r="E5" s="124"/>
      <c r="F5" s="124"/>
      <c r="G5" s="21"/>
      <c r="H5" s="23"/>
    </row>
    <row r="6" spans="1:8">
      <c r="A6" s="24"/>
      <c r="B6" s="25"/>
      <c r="C6" s="25"/>
      <c r="D6" s="25"/>
      <c r="E6" s="125"/>
      <c r="F6" s="125"/>
      <c r="G6" s="25"/>
      <c r="H6" s="29"/>
    </row>
    <row r="7" spans="1:8">
      <c r="A7" s="24"/>
      <c r="B7" s="25"/>
      <c r="C7" s="25"/>
      <c r="D7" s="25"/>
      <c r="E7" s="125"/>
      <c r="F7" s="125"/>
      <c r="G7" s="25"/>
      <c r="H7" s="29"/>
    </row>
    <row r="8" spans="1:8">
      <c r="A8" s="24"/>
      <c r="B8" s="25"/>
      <c r="C8" s="25"/>
      <c r="D8" s="25"/>
      <c r="E8" s="125"/>
      <c r="F8" s="125"/>
      <c r="G8" s="25"/>
      <c r="H8" s="29"/>
    </row>
    <row r="9" spans="1:8">
      <c r="A9" s="24"/>
      <c r="B9" s="25"/>
      <c r="C9" s="25"/>
      <c r="D9" s="25"/>
      <c r="E9" s="125"/>
      <c r="F9" s="125"/>
      <c r="G9" s="25"/>
      <c r="H9" s="29"/>
    </row>
    <row r="10" spans="1:8">
      <c r="A10" s="24"/>
      <c r="B10" s="25"/>
      <c r="C10" s="25"/>
      <c r="D10" s="25"/>
      <c r="E10" s="125"/>
      <c r="F10" s="25"/>
      <c r="G10" s="25"/>
      <c r="H10" s="29"/>
    </row>
    <row r="11" spans="1:8">
      <c r="A11" s="24"/>
      <c r="B11" s="25"/>
      <c r="C11" s="25"/>
      <c r="D11" s="25"/>
      <c r="E11" s="125"/>
      <c r="H11" s="29"/>
    </row>
    <row r="12" spans="1:8">
      <c r="A12" s="24"/>
      <c r="B12" s="25"/>
      <c r="C12" s="25"/>
      <c r="D12" s="25"/>
      <c r="E12" s="125"/>
      <c r="F12" s="27" t="s">
        <v>427</v>
      </c>
      <c r="G12" s="28">
        <f>ROUND(SUM(G13:G19),2)</f>
        <v>137371602.75999999</v>
      </c>
      <c r="H12" s="29"/>
    </row>
    <row r="13" spans="1:8">
      <c r="A13" s="24"/>
      <c r="B13" s="25"/>
      <c r="C13" s="25"/>
      <c r="D13" s="25"/>
      <c r="E13" s="125"/>
      <c r="F13" s="80" t="s">
        <v>516</v>
      </c>
      <c r="G13" s="81">
        <f>SUMPRODUCT(STDE!D7:D22,'PESI TR (2)'!E8:E23)+SUMPRODUCT(STDE!D7:D22,'PESI TR (2)'!G8:G23,STDE!D28:D43)+SUMPRODUCT(STDE!D7:D22,'PESI TR (2)'!J8:J23,STDE!D74:D89)</f>
        <v>3066532.7828000002</v>
      </c>
      <c r="H13" s="29"/>
    </row>
    <row r="14" spans="1:8">
      <c r="A14" s="24"/>
      <c r="B14" s="25"/>
      <c r="C14" s="25"/>
      <c r="D14" s="25"/>
      <c r="E14" s="125"/>
      <c r="F14" s="80" t="s">
        <v>586</v>
      </c>
      <c r="G14" s="81">
        <f>SUMPRODUCT('PESI TR (2)'!F8:F23,STDE!E7:E22)+SUM('PESI TR (2)'!L8:L23)*STDE!E47+SUM('PESI TR (2)'!P8:P23)*STDE!E51</f>
        <v>50161839.93</v>
      </c>
      <c r="H14" s="29"/>
    </row>
    <row r="15" spans="1:8">
      <c r="A15" s="24"/>
      <c r="B15" s="25"/>
      <c r="C15" s="25"/>
      <c r="D15" s="25"/>
      <c r="E15" s="125"/>
      <c r="F15" s="80" t="s">
        <v>515</v>
      </c>
      <c r="G15" s="81">
        <f>SUMPRODUCT(STDE!E7:E22,'PESI TR (2)'!H8:H23,STDE!E28:E43)+SUMPRODUCT(STDE!E7:E22,'PESI TR (2)'!I8:I23,STDE!E55:E70)+SUMPRODUCT(STDE!E7:E22,'PESI TR (2)'!K8:K23,STDE!E74:E89)</f>
        <v>62593688.615600005</v>
      </c>
      <c r="H15" s="29"/>
    </row>
    <row r="16" spans="1:8">
      <c r="A16" s="24"/>
      <c r="B16" s="25"/>
      <c r="C16" s="25"/>
      <c r="D16" s="25"/>
      <c r="E16" s="125"/>
      <c r="F16" s="80" t="s">
        <v>517</v>
      </c>
      <c r="G16" s="81">
        <f>STDE!E47*(SUMPRODUCT('PESI TR (2)'!M8:M23,STDE!E28:E43)+SUMPRODUCT('PESI TR (2)'!N8:N23,STDE!E55:E70)+SUMPRODUCT('PESI TR (2)'!O8:O23,STDE!E74:E89))</f>
        <v>71298.03</v>
      </c>
      <c r="H16" s="29"/>
    </row>
    <row r="17" spans="1:8">
      <c r="A17" s="24"/>
      <c r="B17" s="25"/>
      <c r="C17" s="25"/>
      <c r="D17" s="25"/>
      <c r="E17" s="125"/>
      <c r="F17" s="80" t="s">
        <v>518</v>
      </c>
      <c r="G17" s="81">
        <f>STDE!E51*(SUMPRODUCT('PESI TR (2)'!Q8:Q23,STDE!E28:E43)+SUMPRODUCT('PESI TR (2)'!R8:R23,STDE!E55:E70)+SUMPRODUCT('PESI TR (2)'!S8:S23,STDE!E74:E89))</f>
        <v>42558.881999999998</v>
      </c>
      <c r="H17" s="29"/>
    </row>
    <row r="18" spans="1:8">
      <c r="A18" s="24"/>
      <c r="B18" s="25"/>
      <c r="C18" s="25"/>
      <c r="D18" s="25"/>
      <c r="E18" s="125"/>
      <c r="F18" s="80" t="s">
        <v>519</v>
      </c>
      <c r="G18" s="81">
        <f>SUMPRODUCT('PESI TR (2)'!D28:D29,BACKUP!E5:E6)+SUMPRODUCT('PESI TR (2)'!E28:E29,BACKUP!E5:E6,BACKUP!E10:E11)</f>
        <v>12635260.149</v>
      </c>
      <c r="H18" s="29"/>
    </row>
    <row r="19" spans="1:8">
      <c r="A19" s="24"/>
      <c r="B19" s="25"/>
      <c r="C19" s="25"/>
      <c r="D19" s="25"/>
      <c r="E19" s="125"/>
      <c r="F19" s="80" t="s">
        <v>274</v>
      </c>
      <c r="G19" s="81">
        <f>SUMPRODUCT('PESI TR (2)'!D34:D38,SBRI!H7:H11)-SBRI!H7*SUMPRODUCT('PESI TR (2)'!D43:D45,SBRI!L8:L10)-SBRI!H8*SUMPRODUCT('PESI TR (2)'!E43:E45,SBRI!L8:L10)-SBRI!H9*SUMPRODUCT('PESI TR (2)'!F43:F45,SBRI!L8:L10)-SBRI!H10*SUMPRODUCT('PESI TR (2)'!G43:G45,SBRI!L8:L10)-SBRI!H11*SUMPRODUCT('PESI TR (2)'!H43:H45,SBRI!L8:L10)</f>
        <v>8800424.3746000007</v>
      </c>
      <c r="H19" s="29"/>
    </row>
    <row r="20" spans="1:8">
      <c r="A20" s="24"/>
      <c r="B20" s="25"/>
      <c r="C20" s="25"/>
      <c r="D20" s="25"/>
      <c r="E20" s="125"/>
      <c r="F20" s="125"/>
      <c r="G20" s="78"/>
      <c r="H20" s="29"/>
    </row>
    <row r="21" spans="1:8">
      <c r="A21" s="24"/>
      <c r="B21" s="25"/>
      <c r="C21" s="25"/>
      <c r="D21" s="25"/>
      <c r="E21" s="125"/>
      <c r="F21" s="125"/>
      <c r="G21" s="78"/>
      <c r="H21" s="29"/>
    </row>
    <row r="22" spans="1:8">
      <c r="A22" s="24"/>
      <c r="B22" s="25"/>
      <c r="C22" s="25"/>
      <c r="D22" s="25"/>
      <c r="E22" s="125"/>
      <c r="F22" s="125"/>
      <c r="G22" s="78"/>
      <c r="H22" s="29"/>
    </row>
    <row r="23" spans="1:8">
      <c r="A23" s="30"/>
      <c r="B23" s="31"/>
      <c r="C23" s="31"/>
      <c r="D23" s="31"/>
      <c r="E23" s="126"/>
      <c r="F23" s="126"/>
      <c r="G23" s="82"/>
      <c r="H23" s="33"/>
    </row>
    <row r="24" spans="1:8">
      <c r="A24" s="20"/>
      <c r="B24" s="21"/>
      <c r="C24" s="21"/>
      <c r="D24" s="21"/>
      <c r="E24" s="124"/>
      <c r="F24" s="124"/>
      <c r="G24" s="21"/>
      <c r="H24" s="23"/>
    </row>
    <row r="25" spans="1:8">
      <c r="A25" s="24"/>
      <c r="B25" s="25"/>
      <c r="C25" s="25"/>
      <c r="D25" s="25"/>
      <c r="E25" s="125"/>
      <c r="F25" s="125"/>
      <c r="G25" s="25"/>
      <c r="H25" s="29"/>
    </row>
    <row r="26" spans="1:8">
      <c r="A26" s="24"/>
      <c r="B26" s="25"/>
      <c r="C26" s="25"/>
      <c r="D26" s="25"/>
      <c r="E26" s="125"/>
      <c r="F26" s="125"/>
      <c r="G26" s="25"/>
      <c r="H26" s="29"/>
    </row>
    <row r="27" spans="1:8">
      <c r="A27" s="24"/>
      <c r="B27" s="25"/>
      <c r="C27" s="25"/>
      <c r="D27" s="25"/>
      <c r="E27" s="125"/>
      <c r="F27" s="125"/>
      <c r="G27" s="25"/>
      <c r="H27" s="29"/>
    </row>
    <row r="28" spans="1:8">
      <c r="A28" s="24"/>
      <c r="B28" s="25"/>
      <c r="C28" s="25"/>
      <c r="D28" s="25"/>
      <c r="E28" s="125"/>
      <c r="F28" s="125"/>
      <c r="G28" s="25"/>
      <c r="H28" s="29"/>
    </row>
    <row r="29" spans="1:8">
      <c r="A29" s="24"/>
      <c r="B29" s="25"/>
      <c r="C29" s="25"/>
      <c r="D29" s="25"/>
      <c r="E29" s="125"/>
      <c r="F29" s="125"/>
      <c r="G29" s="25"/>
      <c r="H29" s="29"/>
    </row>
    <row r="30" spans="1:8">
      <c r="A30" s="24"/>
      <c r="B30" s="25"/>
      <c r="C30" s="25"/>
      <c r="D30" s="25"/>
      <c r="E30" s="125"/>
      <c r="F30" s="125"/>
      <c r="G30" s="25"/>
      <c r="H30" s="29"/>
    </row>
    <row r="31" spans="1:8">
      <c r="A31" s="24"/>
      <c r="B31" s="25"/>
      <c r="C31" s="25"/>
      <c r="D31" s="25"/>
      <c r="E31" s="125"/>
      <c r="F31" s="27" t="s">
        <v>428</v>
      </c>
      <c r="G31" s="28">
        <f>ROUND(SUM(G32:G37),2)</f>
        <v>26150747.350000001</v>
      </c>
      <c r="H31" s="29"/>
    </row>
    <row r="32" spans="1:8">
      <c r="A32" s="24"/>
      <c r="B32" s="25"/>
      <c r="C32" s="25"/>
      <c r="D32" s="25"/>
      <c r="E32" s="125"/>
      <c r="F32" s="80" t="s">
        <v>520</v>
      </c>
      <c r="G32" s="81">
        <f>SUMPRODUCT(STDO!D7:D17,'PESI TR (2)'!E53:E63)+SUMPRODUCT(STDO!D7:D17,'PESI TR (2)'!G53:G63,STDO!D23:D33)+SUMPRODUCT(STDO!D7:D17,'PESI TR (2)'!J53:J63,STDO!D55:D65)</f>
        <v>653822.55299999984</v>
      </c>
      <c r="H32" s="29"/>
    </row>
    <row r="33" spans="1:8">
      <c r="A33" s="24"/>
      <c r="B33" s="25"/>
      <c r="C33" s="25"/>
      <c r="D33" s="25"/>
      <c r="E33" s="125"/>
      <c r="F33" s="80" t="s">
        <v>521</v>
      </c>
      <c r="G33" s="81">
        <f>SUMPRODUCT('PESI TR (2)'!F53:F63,STDO!E7:E17)+SUM('PESI TR (2)'!L53:L63)*STDO!E37</f>
        <v>4983122.7700000005</v>
      </c>
      <c r="H33" s="29"/>
    </row>
    <row r="34" spans="1:8">
      <c r="A34" s="24"/>
      <c r="B34" s="25"/>
      <c r="C34" s="25"/>
      <c r="D34" s="25"/>
      <c r="E34" s="125"/>
      <c r="F34" s="80" t="s">
        <v>522</v>
      </c>
      <c r="G34" s="81">
        <f>SUMPRODUCT(STDO!E7:E17,'PESI TR (2)'!H53:H63,STDO!E23:E33)+SUMPRODUCT(STDO!E7:E17,'PESI TR (2)'!I53:I63,STDO!E41:E51)+SUMPRODUCT(STDO!E7:E17,'PESI TR (2)'!K53:K63,STDO!E55:E65)</f>
        <v>18815766.823999997</v>
      </c>
      <c r="H34" s="29"/>
    </row>
    <row r="35" spans="1:8">
      <c r="A35" s="24"/>
      <c r="B35" s="25"/>
      <c r="C35" s="25"/>
      <c r="D35" s="25"/>
      <c r="E35" s="125"/>
      <c r="F35" s="80" t="s">
        <v>517</v>
      </c>
      <c r="G35" s="81">
        <f>STDO!E37*(SUMPRODUCT('PESI TR (2)'!M53:M63,STDO!E23:E33)+SUMPRODUCT('PESI TR (2)'!N53:N63,STDO!E41:E51)+SUMPRODUCT('PESI TR (2)'!O53:O63,STDO!E55:E65))</f>
        <v>6777.4999999999991</v>
      </c>
      <c r="H35" s="29"/>
    </row>
    <row r="36" spans="1:8">
      <c r="A36" s="24"/>
      <c r="B36" s="25"/>
      <c r="C36" s="25"/>
      <c r="D36" s="25"/>
      <c r="E36" s="125"/>
      <c r="F36" s="80" t="s">
        <v>519</v>
      </c>
      <c r="G36" s="81">
        <f>SUMPRODUCT('PESI TR (2)'!D68:D69,BACKUP!E17:E18)+SUMPRODUCT('PESI TR (2)'!E68:E69,BACKUP!E17:E18,BACKUP!E22:E23)</f>
        <v>1066942.3450000002</v>
      </c>
      <c r="H36" s="29"/>
    </row>
    <row r="37" spans="1:8">
      <c r="A37" s="24"/>
      <c r="B37" s="25"/>
      <c r="C37" s="25"/>
      <c r="D37" s="25"/>
      <c r="E37" s="125"/>
      <c r="F37" s="80" t="s">
        <v>274</v>
      </c>
      <c r="G37" s="81">
        <f>SUMPRODUCT('PESI TR (2)'!D74:D78,SBRI!H7:H11)-SBRI!H7*SUMPRODUCT('PESI TR (2)'!D83:D85,SBRI!L8:L10)-SBRI!H8*SUMPRODUCT('PESI TR (2)'!E83:E85,SBRI!L8:L10)-SBRI!H9*SUMPRODUCT('PESI TR (2)'!F83:F85,SBRI!L8:L10)-SBRI!H10*SUMPRODUCT('PESI TR (2)'!G83:G85,SBRI!L8:L10)-SBRI!H11*SUMPRODUCT('PESI TR (2)'!H83:H85,SBRI!L8:L10)</f>
        <v>624315.35439999995</v>
      </c>
      <c r="H37" s="29"/>
    </row>
    <row r="38" spans="1:8">
      <c r="A38" s="24"/>
      <c r="B38" s="25"/>
      <c r="C38" s="25"/>
      <c r="D38" s="25"/>
      <c r="E38" s="125"/>
      <c r="F38" s="80"/>
      <c r="G38" s="78"/>
      <c r="H38" s="29"/>
    </row>
    <row r="39" spans="1:8">
      <c r="A39" s="24"/>
      <c r="B39" s="25"/>
      <c r="C39" s="25"/>
      <c r="D39" s="25"/>
      <c r="E39" s="125"/>
      <c r="F39" s="125"/>
      <c r="G39" s="78"/>
      <c r="H39" s="29"/>
    </row>
    <row r="40" spans="1:8">
      <c r="A40" s="24"/>
      <c r="B40" s="25"/>
      <c r="C40" s="25"/>
      <c r="D40" s="25"/>
      <c r="E40" s="125"/>
      <c r="F40" s="125"/>
      <c r="G40" s="78"/>
      <c r="H40" s="29"/>
    </row>
    <row r="41" spans="1:8">
      <c r="A41" s="24"/>
      <c r="B41" s="25"/>
      <c r="C41" s="25"/>
      <c r="D41" s="25"/>
      <c r="E41" s="125"/>
      <c r="F41" s="125"/>
      <c r="G41" s="78"/>
      <c r="H41" s="29"/>
    </row>
    <row r="42" spans="1:8">
      <c r="A42" s="30"/>
      <c r="B42" s="31"/>
      <c r="C42" s="31"/>
      <c r="D42" s="31"/>
      <c r="E42" s="126"/>
      <c r="F42" s="126"/>
      <c r="G42" s="82"/>
      <c r="H42" s="33"/>
    </row>
    <row r="43" spans="1:8">
      <c r="A43" s="20"/>
      <c r="B43" s="21"/>
      <c r="C43" s="21"/>
      <c r="D43" s="21"/>
      <c r="E43" s="124"/>
      <c r="F43" s="124"/>
      <c r="G43" s="21"/>
      <c r="H43" s="23"/>
    </row>
    <row r="44" spans="1:8">
      <c r="A44" s="24"/>
      <c r="B44" s="25"/>
      <c r="C44" s="25"/>
      <c r="D44" s="25"/>
      <c r="E44" s="125"/>
      <c r="F44" s="125"/>
      <c r="G44" s="25"/>
      <c r="H44" s="29"/>
    </row>
    <row r="45" spans="1:8">
      <c r="A45" s="24"/>
      <c r="B45" s="25"/>
      <c r="C45" s="25"/>
      <c r="D45" s="25"/>
      <c r="E45" s="125"/>
      <c r="F45" s="125"/>
      <c r="G45" s="25"/>
      <c r="H45" s="29"/>
    </row>
    <row r="46" spans="1:8">
      <c r="A46" s="24"/>
      <c r="B46" s="25"/>
      <c r="C46" s="25"/>
      <c r="D46" s="25"/>
      <c r="E46" s="125"/>
      <c r="F46" s="125"/>
      <c r="G46" s="25"/>
      <c r="H46" s="29"/>
    </row>
    <row r="47" spans="1:8">
      <c r="A47" s="24"/>
      <c r="B47" s="25"/>
      <c r="C47" s="25"/>
      <c r="D47" s="25"/>
      <c r="E47" s="125"/>
      <c r="F47" s="125"/>
      <c r="G47" s="25"/>
      <c r="H47" s="29"/>
    </row>
    <row r="48" spans="1:8">
      <c r="A48" s="24"/>
      <c r="B48" s="25"/>
      <c r="C48" s="25"/>
      <c r="D48" s="25"/>
      <c r="E48" s="125"/>
      <c r="F48" s="125"/>
      <c r="G48" s="25"/>
      <c r="H48" s="29"/>
    </row>
    <row r="49" spans="1:8">
      <c r="A49" s="24"/>
      <c r="B49" s="25"/>
      <c r="C49" s="25"/>
      <c r="D49" s="25"/>
      <c r="E49" s="125"/>
      <c r="F49" s="27" t="s">
        <v>429</v>
      </c>
      <c r="G49" s="28">
        <f>ROUND(SUM(G50:G53),2)</f>
        <v>1032030.57</v>
      </c>
      <c r="H49" s="29"/>
    </row>
    <row r="50" spans="1:8">
      <c r="A50" s="24"/>
      <c r="B50" s="25"/>
      <c r="C50" s="25"/>
      <c r="D50" s="25"/>
      <c r="E50" s="125"/>
      <c r="F50" s="80" t="s">
        <v>523</v>
      </c>
      <c r="G50" s="81">
        <f>SUMPRODUCT('PESI TR (2)'!E93:E95,STDS!D7:D9)</f>
        <v>27599.600000000002</v>
      </c>
      <c r="H50" s="29"/>
    </row>
    <row r="51" spans="1:8">
      <c r="A51" s="24"/>
      <c r="B51" s="25"/>
      <c r="C51" s="25"/>
      <c r="D51" s="25"/>
      <c r="E51" s="125"/>
      <c r="F51" s="80" t="s">
        <v>524</v>
      </c>
      <c r="G51" s="81">
        <f>SUMPRODUCT('PESI TR (2)'!F93:F95,STDS!E7:E9)+SUM('PESI TR (2)'!H93:H95)*STDS!E15</f>
        <v>895035.9</v>
      </c>
      <c r="H51" s="29"/>
    </row>
    <row r="52" spans="1:8">
      <c r="A52" s="24"/>
      <c r="B52" s="25"/>
      <c r="C52" s="25"/>
      <c r="D52" s="25"/>
      <c r="E52" s="125"/>
      <c r="F52" s="80" t="s">
        <v>525</v>
      </c>
      <c r="G52" s="81">
        <f>SUMPRODUCT(STDS!E7:E9,'PESI TR (2)'!G93:G95,STDS!E19:E21)</f>
        <v>109294.41600000003</v>
      </c>
      <c r="H52" s="29"/>
    </row>
    <row r="53" spans="1:8">
      <c r="A53" s="24"/>
      <c r="B53" s="25"/>
      <c r="C53" s="25"/>
      <c r="D53" s="25"/>
      <c r="E53" s="125"/>
      <c r="F53" s="80" t="s">
        <v>526</v>
      </c>
      <c r="G53" s="81">
        <f>STDS!E15*SUMPRODUCT('PESI TR (2)'!I93:I95,STDS!E19:E21)</f>
        <v>100.64999999999999</v>
      </c>
      <c r="H53" s="29"/>
    </row>
    <row r="54" spans="1:8">
      <c r="A54" s="24"/>
      <c r="B54" s="25"/>
      <c r="C54" s="25"/>
      <c r="D54" s="25"/>
      <c r="E54" s="125"/>
      <c r="F54" s="25"/>
      <c r="G54" s="25"/>
      <c r="H54" s="29"/>
    </row>
    <row r="55" spans="1:8">
      <c r="A55" s="24"/>
      <c r="B55" s="25"/>
      <c r="C55" s="25"/>
      <c r="D55" s="25"/>
      <c r="E55" s="125"/>
      <c r="F55" s="25"/>
      <c r="G55" s="25"/>
      <c r="H55" s="29"/>
    </row>
    <row r="56" spans="1:8">
      <c r="A56" s="24"/>
      <c r="B56" s="25"/>
      <c r="C56" s="25"/>
      <c r="D56" s="25"/>
      <c r="E56" s="125"/>
      <c r="F56" s="25"/>
      <c r="G56" s="25"/>
      <c r="H56" s="29"/>
    </row>
    <row r="57" spans="1:8">
      <c r="A57" s="30"/>
      <c r="B57" s="31"/>
      <c r="C57" s="31"/>
      <c r="D57" s="31"/>
      <c r="E57" s="126"/>
      <c r="F57" s="31"/>
      <c r="G57" s="31"/>
      <c r="H57" s="33"/>
    </row>
  </sheetData>
  <sheetProtection password="DFDD" sheet="1" objects="1" scenarios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3571" r:id="rId4">
          <objectPr defaultSize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2918460</xdr:colOff>
                <xdr:row>2</xdr:row>
                <xdr:rowOff>114300</xdr:rowOff>
              </to>
            </anchor>
          </objectPr>
        </oleObject>
      </mc:Choice>
      <mc:Fallback>
        <oleObject progId="Equation.3" shapeId="23571" r:id="rId4"/>
      </mc:Fallback>
    </mc:AlternateContent>
    <mc:AlternateContent xmlns:mc="http://schemas.openxmlformats.org/markup-compatibility/2006">
      <mc:Choice Requires="x14">
        <oleObject progId="Equation.3" shapeId="23579" r:id="rId6">
          <objectPr defaultSize="0" autoPict="0" r:id="rId7">
            <anchor moveWithCells="1">
              <from>
                <xdr:col>0</xdr:col>
                <xdr:colOff>106680</xdr:colOff>
                <xdr:row>4</xdr:row>
                <xdr:rowOff>137160</xdr:rowOff>
              </from>
              <to>
                <xdr:col>4</xdr:col>
                <xdr:colOff>457200</xdr:colOff>
                <xdr:row>21</xdr:row>
                <xdr:rowOff>175260</xdr:rowOff>
              </to>
            </anchor>
          </objectPr>
        </oleObject>
      </mc:Choice>
      <mc:Fallback>
        <oleObject progId="Equation.3" shapeId="23579" r:id="rId6"/>
      </mc:Fallback>
    </mc:AlternateContent>
    <mc:AlternateContent xmlns:mc="http://schemas.openxmlformats.org/markup-compatibility/2006">
      <mc:Choice Requires="x14">
        <oleObject progId="Equation.3" shapeId="23583" r:id="rId8">
          <objectPr defaultSize="0" autoPict="0" r:id="rId9">
            <anchor moveWithCells="1">
              <from>
                <xdr:col>0</xdr:col>
                <xdr:colOff>137160</xdr:colOff>
                <xdr:row>26</xdr:row>
                <xdr:rowOff>22860</xdr:rowOff>
              </from>
              <to>
                <xdr:col>4</xdr:col>
                <xdr:colOff>419100</xdr:colOff>
                <xdr:row>38</xdr:row>
                <xdr:rowOff>106680</xdr:rowOff>
              </to>
            </anchor>
          </objectPr>
        </oleObject>
      </mc:Choice>
      <mc:Fallback>
        <oleObject progId="Equation.3" shapeId="23583" r:id="rId8"/>
      </mc:Fallback>
    </mc:AlternateContent>
    <mc:AlternateContent xmlns:mc="http://schemas.openxmlformats.org/markup-compatibility/2006">
      <mc:Choice Requires="x14">
        <oleObject progId="Equation.3" shapeId="23584" r:id="rId10">
          <objectPr defaultSize="0" autoPict="0" r:id="rId11">
            <anchor moveWithCells="1">
              <from>
                <xdr:col>0</xdr:col>
                <xdr:colOff>144780</xdr:colOff>
                <xdr:row>42</xdr:row>
                <xdr:rowOff>114300</xdr:rowOff>
              </from>
              <to>
                <xdr:col>1</xdr:col>
                <xdr:colOff>3352800</xdr:colOff>
                <xdr:row>52</xdr:row>
                <xdr:rowOff>30480</xdr:rowOff>
              </to>
            </anchor>
          </objectPr>
        </oleObject>
      </mc:Choice>
      <mc:Fallback>
        <oleObject progId="Equation.3" shapeId="23584" r:id="rId10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S98"/>
  <sheetViews>
    <sheetView showGridLines="0" topLeftCell="A91" zoomScale="90" zoomScaleNormal="90" workbookViewId="0">
      <selection activeCell="A95" sqref="A95"/>
    </sheetView>
  </sheetViews>
  <sheetFormatPr defaultColWidth="9.109375" defaultRowHeight="13.2"/>
  <cols>
    <col min="1" max="1" width="9.109375" style="2"/>
    <col min="2" max="2" width="55.44140625" style="2" customWidth="1"/>
    <col min="3" max="3" width="16.109375" style="2" customWidth="1"/>
    <col min="4" max="4" width="14.33203125" style="2" bestFit="1" customWidth="1"/>
    <col min="5" max="19" width="15.5546875" style="2" customWidth="1"/>
    <col min="20" max="16384" width="9.109375" style="2"/>
  </cols>
  <sheetData>
    <row r="1" spans="1:19">
      <c r="A1" s="1" t="s">
        <v>292</v>
      </c>
      <c r="C1" s="1"/>
    </row>
    <row r="3" spans="1:19">
      <c r="A3" s="178" t="s">
        <v>42</v>
      </c>
      <c r="B3" s="178"/>
      <c r="C3" s="178"/>
      <c r="D3" s="178"/>
      <c r="E3" s="178"/>
      <c r="F3" s="122"/>
    </row>
    <row r="4" spans="1:19" ht="12.75" customHeight="1">
      <c r="A4" s="163"/>
      <c r="B4" s="163"/>
      <c r="C4" s="163"/>
      <c r="D4" s="163"/>
      <c r="E4" s="163"/>
    </row>
    <row r="5" spans="1:19" ht="12.75" customHeight="1">
      <c r="B5" s="14" t="s">
        <v>260</v>
      </c>
      <c r="G5" s="117"/>
      <c r="H5" s="117"/>
    </row>
    <row r="6" spans="1:19" ht="12.75" customHeight="1">
      <c r="B6" s="174" t="s">
        <v>448</v>
      </c>
      <c r="C6" s="160" t="s">
        <v>215</v>
      </c>
      <c r="D6" s="177" t="s">
        <v>154</v>
      </c>
      <c r="E6" s="174" t="s">
        <v>554</v>
      </c>
      <c r="F6" s="174" t="s">
        <v>555</v>
      </c>
      <c r="G6" s="160" t="s">
        <v>216</v>
      </c>
      <c r="H6" s="160" t="s">
        <v>216</v>
      </c>
      <c r="I6" s="160" t="s">
        <v>217</v>
      </c>
      <c r="J6" s="160" t="s">
        <v>218</v>
      </c>
      <c r="K6" s="160" t="s">
        <v>218</v>
      </c>
      <c r="L6" s="160" t="s">
        <v>415</v>
      </c>
      <c r="M6" s="160" t="s">
        <v>490</v>
      </c>
      <c r="N6" s="160" t="s">
        <v>491</v>
      </c>
      <c r="O6" s="160" t="s">
        <v>492</v>
      </c>
      <c r="P6" s="160" t="s">
        <v>406</v>
      </c>
      <c r="Q6" s="160" t="s">
        <v>493</v>
      </c>
      <c r="R6" s="160" t="s">
        <v>487</v>
      </c>
      <c r="S6" s="160" t="s">
        <v>494</v>
      </c>
    </row>
    <row r="7" spans="1:19" ht="12.75" customHeight="1">
      <c r="B7" s="174"/>
      <c r="C7" s="161" t="s">
        <v>311</v>
      </c>
      <c r="D7" s="177"/>
      <c r="E7" s="174"/>
      <c r="F7" s="174"/>
      <c r="G7" s="161" t="s">
        <v>556</v>
      </c>
      <c r="H7" s="161" t="s">
        <v>557</v>
      </c>
      <c r="I7" s="161" t="s">
        <v>557</v>
      </c>
      <c r="J7" s="161" t="s">
        <v>556</v>
      </c>
      <c r="K7" s="161" t="s">
        <v>557</v>
      </c>
      <c r="L7" s="161" t="s">
        <v>557</v>
      </c>
      <c r="M7" s="161" t="s">
        <v>557</v>
      </c>
      <c r="N7" s="161" t="s">
        <v>557</v>
      </c>
      <c r="O7" s="161" t="s">
        <v>557</v>
      </c>
      <c r="P7" s="161" t="s">
        <v>557</v>
      </c>
      <c r="Q7" s="161" t="s">
        <v>557</v>
      </c>
      <c r="R7" s="161" t="s">
        <v>557</v>
      </c>
      <c r="S7" s="161" t="s">
        <v>557</v>
      </c>
    </row>
    <row r="8" spans="1:19" ht="13.5" customHeight="1">
      <c r="B8" s="118" t="s">
        <v>1</v>
      </c>
      <c r="C8" s="16" t="s">
        <v>2</v>
      </c>
      <c r="D8" s="17">
        <v>1</v>
      </c>
      <c r="E8" s="142">
        <v>568</v>
      </c>
      <c r="F8" s="142">
        <v>39930</v>
      </c>
      <c r="G8" s="142">
        <v>2</v>
      </c>
      <c r="H8" s="142">
        <v>144</v>
      </c>
      <c r="I8" s="142">
        <v>952</v>
      </c>
      <c r="J8" s="142">
        <v>15</v>
      </c>
      <c r="K8" s="142">
        <v>1080</v>
      </c>
      <c r="L8" s="142">
        <v>2155</v>
      </c>
      <c r="M8" s="142">
        <v>6</v>
      </c>
      <c r="N8" s="142">
        <v>341</v>
      </c>
      <c r="O8" s="142">
        <v>380</v>
      </c>
      <c r="P8" s="142">
        <v>1997</v>
      </c>
      <c r="Q8" s="142">
        <v>6</v>
      </c>
      <c r="R8" s="142">
        <v>48</v>
      </c>
      <c r="S8" s="142">
        <v>54</v>
      </c>
    </row>
    <row r="9" spans="1:19">
      <c r="B9" s="118" t="s">
        <v>3</v>
      </c>
      <c r="C9" s="16" t="s">
        <v>4</v>
      </c>
      <c r="D9" s="17">
        <v>2</v>
      </c>
      <c r="E9" s="142">
        <v>345</v>
      </c>
      <c r="F9" s="142">
        <v>23813</v>
      </c>
      <c r="G9" s="142">
        <v>1</v>
      </c>
      <c r="H9" s="142">
        <v>72</v>
      </c>
      <c r="I9" s="142">
        <v>1006</v>
      </c>
      <c r="J9" s="142">
        <v>3</v>
      </c>
      <c r="K9" s="142">
        <v>216</v>
      </c>
      <c r="L9" s="142">
        <v>1348</v>
      </c>
      <c r="M9" s="142">
        <v>3</v>
      </c>
      <c r="N9" s="142">
        <v>384</v>
      </c>
      <c r="O9" s="142">
        <v>67</v>
      </c>
      <c r="P9" s="142">
        <v>1191</v>
      </c>
      <c r="Q9" s="142">
        <v>3</v>
      </c>
      <c r="R9" s="142">
        <v>51</v>
      </c>
      <c r="S9" s="142">
        <v>9</v>
      </c>
    </row>
    <row r="10" spans="1:19">
      <c r="B10" s="118" t="s">
        <v>5</v>
      </c>
      <c r="C10" s="16" t="s">
        <v>6</v>
      </c>
      <c r="D10" s="17">
        <v>3</v>
      </c>
      <c r="E10" s="142">
        <v>533</v>
      </c>
      <c r="F10" s="142">
        <v>35280</v>
      </c>
      <c r="G10" s="142">
        <v>2</v>
      </c>
      <c r="H10" s="142">
        <v>144</v>
      </c>
      <c r="I10" s="142">
        <v>3095</v>
      </c>
      <c r="J10" s="142">
        <v>3</v>
      </c>
      <c r="K10" s="142">
        <v>216</v>
      </c>
      <c r="L10" s="142">
        <v>2047</v>
      </c>
      <c r="M10" s="142">
        <v>6</v>
      </c>
      <c r="N10" s="142">
        <v>646</v>
      </c>
      <c r="O10" s="142">
        <v>38</v>
      </c>
      <c r="P10" s="142">
        <v>1764</v>
      </c>
      <c r="Q10" s="142">
        <v>5</v>
      </c>
      <c r="R10" s="142">
        <v>155</v>
      </c>
      <c r="S10" s="142">
        <v>10</v>
      </c>
    </row>
    <row r="11" spans="1:19">
      <c r="B11" s="118" t="s">
        <v>7</v>
      </c>
      <c r="C11" s="16" t="s">
        <v>8</v>
      </c>
      <c r="D11" s="17">
        <v>4</v>
      </c>
      <c r="E11" s="142">
        <v>341</v>
      </c>
      <c r="F11" s="142">
        <v>20209</v>
      </c>
      <c r="G11" s="142">
        <v>3</v>
      </c>
      <c r="H11" s="142">
        <v>216</v>
      </c>
      <c r="I11" s="142">
        <v>4332</v>
      </c>
      <c r="J11" s="142">
        <v>33</v>
      </c>
      <c r="K11" s="142">
        <v>2376</v>
      </c>
      <c r="L11" s="142">
        <v>1287</v>
      </c>
      <c r="M11" s="142">
        <v>10</v>
      </c>
      <c r="N11" s="142">
        <v>282</v>
      </c>
      <c r="O11" s="142">
        <v>151</v>
      </c>
      <c r="P11" s="142">
        <v>1011</v>
      </c>
      <c r="Q11" s="142">
        <v>8</v>
      </c>
      <c r="R11" s="142">
        <v>217</v>
      </c>
      <c r="S11" s="142">
        <v>117</v>
      </c>
    </row>
    <row r="12" spans="1:19">
      <c r="B12" s="118" t="s">
        <v>9</v>
      </c>
      <c r="C12" s="16" t="s">
        <v>10</v>
      </c>
      <c r="D12" s="17">
        <v>5</v>
      </c>
      <c r="E12" s="142">
        <v>2528</v>
      </c>
      <c r="F12" s="142">
        <v>146837</v>
      </c>
      <c r="G12" s="142">
        <v>14</v>
      </c>
      <c r="H12" s="142">
        <v>1008</v>
      </c>
      <c r="I12" s="142">
        <v>35148</v>
      </c>
      <c r="J12" s="142">
        <v>206</v>
      </c>
      <c r="K12" s="142">
        <v>14832</v>
      </c>
      <c r="L12" s="142">
        <v>9528</v>
      </c>
      <c r="M12" s="142">
        <v>62</v>
      </c>
      <c r="N12" s="142">
        <v>2247</v>
      </c>
      <c r="O12" s="142">
        <v>946</v>
      </c>
      <c r="P12" s="142">
        <v>7342</v>
      </c>
      <c r="Q12" s="142">
        <v>48</v>
      </c>
      <c r="R12" s="142">
        <v>1758</v>
      </c>
      <c r="S12" s="142">
        <v>740</v>
      </c>
    </row>
    <row r="13" spans="1:19">
      <c r="B13" s="118" t="s">
        <v>11</v>
      </c>
      <c r="C13" s="16" t="s">
        <v>12</v>
      </c>
      <c r="D13" s="17">
        <v>6</v>
      </c>
      <c r="E13" s="142">
        <v>5628</v>
      </c>
      <c r="F13" s="142">
        <v>370931</v>
      </c>
      <c r="G13" s="142">
        <v>21</v>
      </c>
      <c r="H13" s="142">
        <v>1512</v>
      </c>
      <c r="I13" s="142">
        <v>34283</v>
      </c>
      <c r="J13" s="142">
        <v>294</v>
      </c>
      <c r="K13" s="142">
        <v>21168</v>
      </c>
      <c r="L13" s="142">
        <v>21426</v>
      </c>
      <c r="M13" s="142">
        <v>85</v>
      </c>
      <c r="N13" s="142">
        <v>4404</v>
      </c>
      <c r="O13" s="142">
        <v>2715</v>
      </c>
      <c r="P13" s="142">
        <v>18547</v>
      </c>
      <c r="Q13" s="142">
        <v>74</v>
      </c>
      <c r="R13" s="142">
        <v>1715</v>
      </c>
      <c r="S13" s="142">
        <v>1056</v>
      </c>
    </row>
    <row r="14" spans="1:19">
      <c r="B14" s="118" t="s">
        <v>13</v>
      </c>
      <c r="C14" s="16" t="s">
        <v>14</v>
      </c>
      <c r="D14" s="17">
        <v>7</v>
      </c>
      <c r="E14" s="142">
        <v>3292</v>
      </c>
      <c r="F14" s="142">
        <v>204418</v>
      </c>
      <c r="G14" s="142">
        <v>16</v>
      </c>
      <c r="H14" s="142">
        <v>1152</v>
      </c>
      <c r="I14" s="142">
        <v>32563</v>
      </c>
      <c r="J14" s="142">
        <v>154</v>
      </c>
      <c r="K14" s="142">
        <v>11088</v>
      </c>
      <c r="L14" s="142">
        <v>12530</v>
      </c>
      <c r="M14" s="142">
        <v>67</v>
      </c>
      <c r="N14" s="142">
        <v>3117</v>
      </c>
      <c r="O14" s="142">
        <v>1062</v>
      </c>
      <c r="P14" s="142">
        <v>10221</v>
      </c>
      <c r="Q14" s="142">
        <v>55</v>
      </c>
      <c r="R14" s="142">
        <v>1629</v>
      </c>
      <c r="S14" s="142">
        <v>554</v>
      </c>
    </row>
    <row r="15" spans="1:19">
      <c r="B15" s="118" t="s">
        <v>15</v>
      </c>
      <c r="C15" s="16" t="s">
        <v>16</v>
      </c>
      <c r="D15" s="17">
        <v>8</v>
      </c>
      <c r="E15" s="142">
        <v>2627</v>
      </c>
      <c r="F15" s="142">
        <v>159224</v>
      </c>
      <c r="G15" s="142">
        <v>11</v>
      </c>
      <c r="H15" s="142">
        <v>792</v>
      </c>
      <c r="I15" s="142">
        <v>29897</v>
      </c>
      <c r="J15" s="142">
        <v>118</v>
      </c>
      <c r="K15" s="142">
        <v>8496</v>
      </c>
      <c r="L15" s="142">
        <v>9982</v>
      </c>
      <c r="M15" s="142">
        <v>48</v>
      </c>
      <c r="N15" s="142">
        <v>2591</v>
      </c>
      <c r="O15" s="142">
        <v>739</v>
      </c>
      <c r="P15" s="142">
        <v>7962</v>
      </c>
      <c r="Q15" s="142">
        <v>38</v>
      </c>
      <c r="R15" s="142">
        <v>1495</v>
      </c>
      <c r="S15" s="142">
        <v>425</v>
      </c>
    </row>
    <row r="16" spans="1:19">
      <c r="B16" s="118" t="s">
        <v>27</v>
      </c>
      <c r="C16" s="16" t="s">
        <v>26</v>
      </c>
      <c r="D16" s="17">
        <v>9</v>
      </c>
      <c r="E16" s="142">
        <v>1673</v>
      </c>
      <c r="F16" s="142">
        <v>102526</v>
      </c>
      <c r="G16" s="142">
        <v>6</v>
      </c>
      <c r="H16" s="142">
        <v>432</v>
      </c>
      <c r="I16" s="142">
        <v>17925</v>
      </c>
      <c r="J16" s="142">
        <v>77</v>
      </c>
      <c r="K16" s="142">
        <v>5544</v>
      </c>
      <c r="L16" s="142">
        <v>6408</v>
      </c>
      <c r="M16" s="142">
        <v>27</v>
      </c>
      <c r="N16" s="142">
        <v>1634</v>
      </c>
      <c r="O16" s="142">
        <v>502</v>
      </c>
      <c r="P16" s="142">
        <v>5127</v>
      </c>
      <c r="Q16" s="142">
        <v>21</v>
      </c>
      <c r="R16" s="142">
        <v>897</v>
      </c>
      <c r="S16" s="142">
        <v>275</v>
      </c>
    </row>
    <row r="17" spans="2:19">
      <c r="B17" s="118" t="s">
        <v>28</v>
      </c>
      <c r="C17" s="16" t="s">
        <v>26</v>
      </c>
      <c r="D17" s="17">
        <v>10</v>
      </c>
      <c r="E17" s="142">
        <v>1746</v>
      </c>
      <c r="F17" s="142">
        <v>110384</v>
      </c>
      <c r="G17" s="142">
        <v>9</v>
      </c>
      <c r="H17" s="142">
        <v>648</v>
      </c>
      <c r="I17" s="142">
        <v>15317</v>
      </c>
      <c r="J17" s="142">
        <v>141</v>
      </c>
      <c r="K17" s="142">
        <v>10152</v>
      </c>
      <c r="L17" s="142">
        <v>6885</v>
      </c>
      <c r="M17" s="142">
        <v>40</v>
      </c>
      <c r="N17" s="142">
        <v>1457</v>
      </c>
      <c r="O17" s="142">
        <v>954</v>
      </c>
      <c r="P17" s="142">
        <v>5520</v>
      </c>
      <c r="Q17" s="142">
        <v>30</v>
      </c>
      <c r="R17" s="142">
        <v>766</v>
      </c>
      <c r="S17" s="142">
        <v>505</v>
      </c>
    </row>
    <row r="18" spans="2:19">
      <c r="B18" s="118" t="s">
        <v>17</v>
      </c>
      <c r="C18" s="16" t="s">
        <v>18</v>
      </c>
      <c r="D18" s="17">
        <v>11</v>
      </c>
      <c r="E18" s="142">
        <v>1001</v>
      </c>
      <c r="F18" s="142">
        <v>40026</v>
      </c>
      <c r="G18" s="142">
        <v>11</v>
      </c>
      <c r="H18" s="142">
        <v>792</v>
      </c>
      <c r="I18" s="142">
        <v>31981</v>
      </c>
      <c r="J18" s="142">
        <v>181</v>
      </c>
      <c r="K18" s="142">
        <v>13032</v>
      </c>
      <c r="L18" s="142">
        <v>3986</v>
      </c>
      <c r="M18" s="142">
        <v>75</v>
      </c>
      <c r="N18" s="142">
        <v>1029</v>
      </c>
      <c r="O18" s="142">
        <v>442</v>
      </c>
      <c r="P18" s="142">
        <v>2002</v>
      </c>
      <c r="Q18" s="142">
        <v>38</v>
      </c>
      <c r="R18" s="142">
        <v>1600</v>
      </c>
      <c r="S18" s="142">
        <v>651</v>
      </c>
    </row>
    <row r="19" spans="2:19">
      <c r="B19" s="118" t="s">
        <v>19</v>
      </c>
      <c r="C19" s="16" t="s">
        <v>18</v>
      </c>
      <c r="D19" s="17">
        <v>12</v>
      </c>
      <c r="E19" s="142">
        <v>1609</v>
      </c>
      <c r="F19" s="142">
        <v>63369</v>
      </c>
      <c r="G19" s="142">
        <v>11</v>
      </c>
      <c r="H19" s="142">
        <v>792</v>
      </c>
      <c r="I19" s="142">
        <v>52430</v>
      </c>
      <c r="J19" s="142">
        <v>190</v>
      </c>
      <c r="K19" s="142">
        <v>13680</v>
      </c>
      <c r="L19" s="142">
        <v>6474</v>
      </c>
      <c r="M19" s="142">
        <v>81</v>
      </c>
      <c r="N19" s="142">
        <v>1855</v>
      </c>
      <c r="O19" s="142">
        <v>565</v>
      </c>
      <c r="P19" s="142">
        <v>3169</v>
      </c>
      <c r="Q19" s="142">
        <v>39</v>
      </c>
      <c r="R19" s="142">
        <v>2622</v>
      </c>
      <c r="S19" s="142">
        <v>683</v>
      </c>
    </row>
    <row r="20" spans="2:19">
      <c r="B20" s="118" t="s">
        <v>20</v>
      </c>
      <c r="C20" s="16" t="s">
        <v>18</v>
      </c>
      <c r="D20" s="17">
        <v>13</v>
      </c>
      <c r="E20" s="142">
        <v>3027</v>
      </c>
      <c r="F20" s="142">
        <v>125501</v>
      </c>
      <c r="G20" s="142">
        <v>25</v>
      </c>
      <c r="H20" s="142">
        <v>1800</v>
      </c>
      <c r="I20" s="142">
        <v>92442</v>
      </c>
      <c r="J20" s="142">
        <v>460</v>
      </c>
      <c r="K20" s="142">
        <v>33120</v>
      </c>
      <c r="L20" s="142">
        <v>12398</v>
      </c>
      <c r="M20" s="142">
        <v>181</v>
      </c>
      <c r="N20" s="142">
        <v>3413</v>
      </c>
      <c r="O20" s="142">
        <v>1367</v>
      </c>
      <c r="P20" s="142">
        <v>6276</v>
      </c>
      <c r="Q20" s="142">
        <v>90</v>
      </c>
      <c r="R20" s="142">
        <v>4623</v>
      </c>
      <c r="S20" s="142">
        <v>1653</v>
      </c>
    </row>
    <row r="21" spans="2:19">
      <c r="B21" s="118" t="s">
        <v>21</v>
      </c>
      <c r="C21" s="16" t="s">
        <v>18</v>
      </c>
      <c r="D21" s="17">
        <v>14</v>
      </c>
      <c r="E21" s="142">
        <v>3778</v>
      </c>
      <c r="F21" s="142">
        <v>170003</v>
      </c>
      <c r="G21" s="142">
        <v>49</v>
      </c>
      <c r="H21" s="142">
        <v>3528</v>
      </c>
      <c r="I21" s="142">
        <v>101966</v>
      </c>
      <c r="J21" s="142">
        <v>902</v>
      </c>
      <c r="K21" s="142">
        <v>64944</v>
      </c>
      <c r="L21" s="142">
        <v>15790</v>
      </c>
      <c r="M21" s="142">
        <v>317</v>
      </c>
      <c r="N21" s="142">
        <v>3864</v>
      </c>
      <c r="O21" s="142">
        <v>2432</v>
      </c>
      <c r="P21" s="142">
        <v>8501</v>
      </c>
      <c r="Q21" s="142">
        <v>174</v>
      </c>
      <c r="R21" s="142">
        <v>5099</v>
      </c>
      <c r="S21" s="142">
        <v>3247</v>
      </c>
    </row>
    <row r="22" spans="2:19">
      <c r="B22" s="118" t="s">
        <v>22</v>
      </c>
      <c r="C22" s="16" t="s">
        <v>23</v>
      </c>
      <c r="D22" s="17">
        <v>15</v>
      </c>
      <c r="E22" s="142">
        <v>2198</v>
      </c>
      <c r="F22" s="142">
        <v>95518</v>
      </c>
      <c r="G22" s="142">
        <v>49</v>
      </c>
      <c r="H22" s="142">
        <v>3528</v>
      </c>
      <c r="I22" s="142">
        <v>62700</v>
      </c>
      <c r="J22" s="142">
        <v>911</v>
      </c>
      <c r="K22" s="142">
        <v>65592</v>
      </c>
      <c r="L22" s="142">
        <v>8686</v>
      </c>
      <c r="M22" s="142">
        <v>303</v>
      </c>
      <c r="N22" s="142">
        <v>1710</v>
      </c>
      <c r="O22" s="142">
        <v>1633</v>
      </c>
      <c r="P22" s="142">
        <v>4776</v>
      </c>
      <c r="Q22" s="142">
        <v>174</v>
      </c>
      <c r="R22" s="142">
        <v>3135</v>
      </c>
      <c r="S22" s="142">
        <v>3277</v>
      </c>
    </row>
    <row r="23" spans="2:19">
      <c r="B23" s="118" t="s">
        <v>24</v>
      </c>
      <c r="C23" s="16" t="s">
        <v>25</v>
      </c>
      <c r="D23" s="17">
        <v>16</v>
      </c>
      <c r="E23" s="142">
        <v>2498</v>
      </c>
      <c r="F23" s="142">
        <v>115681</v>
      </c>
      <c r="G23" s="142">
        <v>67</v>
      </c>
      <c r="H23" s="142">
        <v>4824</v>
      </c>
      <c r="I23" s="142">
        <v>64143</v>
      </c>
      <c r="J23" s="142">
        <v>1254</v>
      </c>
      <c r="K23" s="142">
        <v>90288</v>
      </c>
      <c r="L23" s="142">
        <v>9576</v>
      </c>
      <c r="M23" s="142">
        <v>397</v>
      </c>
      <c r="N23" s="142">
        <v>1570</v>
      </c>
      <c r="O23" s="142">
        <v>2205</v>
      </c>
      <c r="P23" s="142">
        <v>5785</v>
      </c>
      <c r="Q23" s="142">
        <v>241</v>
      </c>
      <c r="R23" s="142">
        <v>3208</v>
      </c>
      <c r="S23" s="142">
        <v>4514</v>
      </c>
    </row>
    <row r="24" spans="2:19">
      <c r="B24" s="13"/>
      <c r="E24" s="146">
        <v>33392</v>
      </c>
      <c r="F24" s="146">
        <v>1823650</v>
      </c>
      <c r="G24" s="146">
        <v>297</v>
      </c>
      <c r="H24" s="146">
        <v>21384</v>
      </c>
      <c r="I24" s="146">
        <v>580180</v>
      </c>
      <c r="J24" s="146">
        <v>4942</v>
      </c>
      <c r="K24" s="146">
        <v>355824</v>
      </c>
      <c r="L24" s="146">
        <v>130506</v>
      </c>
      <c r="M24" s="146">
        <v>1708</v>
      </c>
      <c r="N24" s="146">
        <v>30544</v>
      </c>
      <c r="O24" s="146">
        <v>16198</v>
      </c>
      <c r="P24" s="146">
        <v>91191</v>
      </c>
      <c r="Q24" s="146">
        <v>1044</v>
      </c>
      <c r="R24" s="146">
        <v>29018</v>
      </c>
      <c r="S24" s="146">
        <v>17770</v>
      </c>
    </row>
    <row r="25" spans="2:19">
      <c r="B25" s="13"/>
      <c r="F25" s="117"/>
    </row>
    <row r="26" spans="2:19" ht="13.5" customHeight="1">
      <c r="B26" s="177" t="s">
        <v>220</v>
      </c>
      <c r="C26" s="177" t="s">
        <v>221</v>
      </c>
      <c r="D26" s="174" t="s">
        <v>558</v>
      </c>
      <c r="E26" s="174" t="s">
        <v>559</v>
      </c>
    </row>
    <row r="27" spans="2:19">
      <c r="B27" s="177"/>
      <c r="C27" s="177"/>
      <c r="D27" s="174"/>
      <c r="E27" s="174"/>
    </row>
    <row r="28" spans="2:19">
      <c r="B28" s="119" t="s">
        <v>34</v>
      </c>
      <c r="C28" s="17">
        <v>1</v>
      </c>
      <c r="D28" s="147">
        <v>184504</v>
      </c>
      <c r="E28" s="147">
        <v>93601</v>
      </c>
      <c r="F28" s="117"/>
      <c r="G28" s="75"/>
    </row>
    <row r="29" spans="2:19">
      <c r="B29" s="119" t="s">
        <v>35</v>
      </c>
      <c r="C29" s="17">
        <v>2</v>
      </c>
      <c r="D29" s="147">
        <v>18451</v>
      </c>
      <c r="E29" s="147">
        <v>9361</v>
      </c>
      <c r="F29" s="117"/>
      <c r="G29" s="75"/>
    </row>
    <row r="30" spans="2:19" ht="12.75" customHeight="1">
      <c r="B30" s="13"/>
      <c r="D30" s="146">
        <v>202955</v>
      </c>
      <c r="E30" s="146">
        <v>102962</v>
      </c>
      <c r="F30" s="117"/>
    </row>
    <row r="31" spans="2:19" ht="13.5" customHeight="1">
      <c r="B31" s="13"/>
    </row>
    <row r="32" spans="2:19" ht="14.4" customHeight="1">
      <c r="B32" s="177" t="s">
        <v>222</v>
      </c>
      <c r="C32" s="177" t="s">
        <v>156</v>
      </c>
      <c r="D32" s="174" t="s">
        <v>449</v>
      </c>
      <c r="E32" s="15"/>
    </row>
    <row r="33" spans="1:8">
      <c r="B33" s="177"/>
      <c r="C33" s="177"/>
      <c r="D33" s="174"/>
      <c r="E33" s="15"/>
    </row>
    <row r="34" spans="1:8">
      <c r="B34" s="119" t="s">
        <v>67</v>
      </c>
      <c r="C34" s="17">
        <v>1</v>
      </c>
      <c r="D34" s="147">
        <v>555982</v>
      </c>
      <c r="E34" s="15"/>
    </row>
    <row r="35" spans="1:8">
      <c r="B35" s="119" t="s">
        <v>69</v>
      </c>
      <c r="C35" s="17">
        <v>2</v>
      </c>
      <c r="D35" s="147">
        <v>728746</v>
      </c>
      <c r="E35" s="15"/>
    </row>
    <row r="36" spans="1:8">
      <c r="B36" s="119" t="s">
        <v>71</v>
      </c>
      <c r="C36" s="17">
        <v>3</v>
      </c>
      <c r="D36" s="147">
        <v>15422</v>
      </c>
      <c r="E36" s="15"/>
    </row>
    <row r="37" spans="1:8">
      <c r="B37" s="119" t="s">
        <v>73</v>
      </c>
      <c r="C37" s="17">
        <v>4</v>
      </c>
      <c r="D37" s="147">
        <v>20000</v>
      </c>
      <c r="E37" s="15"/>
    </row>
    <row r="38" spans="1:8">
      <c r="B38" s="119" t="s">
        <v>75</v>
      </c>
      <c r="C38" s="17">
        <v>5</v>
      </c>
      <c r="D38" s="147">
        <v>10000</v>
      </c>
      <c r="E38" s="15"/>
    </row>
    <row r="39" spans="1:8">
      <c r="B39" s="13"/>
      <c r="D39" s="146">
        <v>1330150</v>
      </c>
      <c r="E39" s="1"/>
    </row>
    <row r="40" spans="1:8">
      <c r="B40" s="13"/>
    </row>
    <row r="41" spans="1:8">
      <c r="B41" s="162"/>
      <c r="C41" s="159"/>
      <c r="D41" s="174" t="s">
        <v>450</v>
      </c>
      <c r="E41" s="174"/>
      <c r="F41" s="174"/>
      <c r="G41" s="174"/>
      <c r="H41" s="174"/>
    </row>
    <row r="42" spans="1:8">
      <c r="B42" s="162" t="s">
        <v>157</v>
      </c>
      <c r="C42" s="162" t="s">
        <v>158</v>
      </c>
      <c r="D42" s="162" t="s">
        <v>261</v>
      </c>
      <c r="E42" s="162" t="s">
        <v>262</v>
      </c>
      <c r="F42" s="162" t="s">
        <v>263</v>
      </c>
      <c r="G42" s="162" t="s">
        <v>264</v>
      </c>
      <c r="H42" s="162" t="s">
        <v>265</v>
      </c>
    </row>
    <row r="43" spans="1:8" ht="26.4">
      <c r="B43" s="119" t="s">
        <v>312</v>
      </c>
      <c r="C43" s="17">
        <v>1</v>
      </c>
      <c r="D43" s="147">
        <v>83398</v>
      </c>
      <c r="E43" s="147">
        <v>109312</v>
      </c>
      <c r="F43" s="147">
        <v>2314</v>
      </c>
      <c r="G43" s="147">
        <v>3000</v>
      </c>
      <c r="H43" s="147">
        <v>1500</v>
      </c>
    </row>
    <row r="44" spans="1:8" ht="26.4">
      <c r="B44" s="119" t="s">
        <v>313</v>
      </c>
      <c r="C44" s="17">
        <v>2</v>
      </c>
      <c r="D44" s="147">
        <v>0</v>
      </c>
      <c r="E44" s="147">
        <v>0</v>
      </c>
      <c r="F44" s="147">
        <v>0</v>
      </c>
      <c r="G44" s="147">
        <v>0</v>
      </c>
      <c r="H44" s="147">
        <v>0</v>
      </c>
    </row>
    <row r="45" spans="1:8" ht="26.4">
      <c r="B45" s="119" t="s">
        <v>314</v>
      </c>
      <c r="C45" s="17">
        <v>3</v>
      </c>
      <c r="D45" s="147">
        <v>0</v>
      </c>
      <c r="E45" s="147">
        <v>0</v>
      </c>
      <c r="F45" s="147">
        <v>0</v>
      </c>
      <c r="G45" s="147">
        <v>0</v>
      </c>
      <c r="H45" s="147">
        <v>0</v>
      </c>
    </row>
    <row r="46" spans="1:8">
      <c r="B46" s="120"/>
      <c r="C46" s="19"/>
      <c r="D46" s="19"/>
      <c r="E46" s="19"/>
      <c r="F46" s="19"/>
      <c r="G46" s="19"/>
      <c r="H46" s="19"/>
    </row>
    <row r="47" spans="1:8">
      <c r="B47" s="121"/>
      <c r="C47" s="19"/>
      <c r="D47" s="19"/>
    </row>
    <row r="48" spans="1:8">
      <c r="A48" s="178" t="s">
        <v>43</v>
      </c>
      <c r="B48" s="178"/>
      <c r="C48" s="178"/>
      <c r="D48" s="178"/>
      <c r="E48" s="178"/>
    </row>
    <row r="50" spans="2:15">
      <c r="B50" s="14" t="s">
        <v>266</v>
      </c>
    </row>
    <row r="51" spans="2:15" ht="12.75" customHeight="1">
      <c r="B51" s="174" t="s">
        <v>451</v>
      </c>
      <c r="C51" s="160" t="s">
        <v>215</v>
      </c>
      <c r="D51" s="177" t="s">
        <v>154</v>
      </c>
      <c r="E51" s="175" t="s">
        <v>560</v>
      </c>
      <c r="F51" s="175" t="s">
        <v>561</v>
      </c>
      <c r="G51" s="160" t="s">
        <v>216</v>
      </c>
      <c r="H51" s="160" t="s">
        <v>216</v>
      </c>
      <c r="I51" s="160" t="s">
        <v>217</v>
      </c>
      <c r="J51" s="160" t="s">
        <v>218</v>
      </c>
      <c r="K51" s="160" t="s">
        <v>218</v>
      </c>
      <c r="L51" s="160" t="s">
        <v>415</v>
      </c>
      <c r="M51" s="160" t="s">
        <v>490</v>
      </c>
      <c r="N51" s="160" t="s">
        <v>491</v>
      </c>
      <c r="O51" s="160" t="s">
        <v>492</v>
      </c>
    </row>
    <row r="52" spans="2:15">
      <c r="B52" s="174"/>
      <c r="C52" s="161" t="s">
        <v>319</v>
      </c>
      <c r="D52" s="177"/>
      <c r="E52" s="176"/>
      <c r="F52" s="176"/>
      <c r="G52" s="161" t="s">
        <v>562</v>
      </c>
      <c r="H52" s="161" t="s">
        <v>563</v>
      </c>
      <c r="I52" s="161" t="s">
        <v>563</v>
      </c>
      <c r="J52" s="161" t="s">
        <v>562</v>
      </c>
      <c r="K52" s="161" t="s">
        <v>563</v>
      </c>
      <c r="L52" s="161" t="s">
        <v>563</v>
      </c>
      <c r="M52" s="161" t="s">
        <v>563</v>
      </c>
      <c r="N52" s="161" t="s">
        <v>563</v>
      </c>
      <c r="O52" s="161" t="s">
        <v>563</v>
      </c>
    </row>
    <row r="53" spans="2:15" ht="13.5" customHeight="1">
      <c r="B53" s="118" t="s">
        <v>45</v>
      </c>
      <c r="C53" s="16" t="s">
        <v>56</v>
      </c>
      <c r="D53" s="17">
        <v>1</v>
      </c>
      <c r="E53" s="142">
        <v>630</v>
      </c>
      <c r="F53" s="142">
        <v>28905</v>
      </c>
      <c r="G53" s="142">
        <v>24</v>
      </c>
      <c r="H53" s="142">
        <v>1728</v>
      </c>
      <c r="I53" s="142">
        <v>16427</v>
      </c>
      <c r="J53" s="142">
        <v>417</v>
      </c>
      <c r="K53" s="142">
        <v>30024</v>
      </c>
      <c r="L53" s="142">
        <v>154</v>
      </c>
      <c r="M53" s="142">
        <v>9</v>
      </c>
      <c r="N53" s="142">
        <v>87</v>
      </c>
      <c r="O53" s="142">
        <v>153</v>
      </c>
    </row>
    <row r="54" spans="2:15">
      <c r="B54" s="118" t="s">
        <v>46</v>
      </c>
      <c r="C54" s="16" t="s">
        <v>57</v>
      </c>
      <c r="D54" s="17">
        <v>2</v>
      </c>
      <c r="E54" s="142">
        <v>343</v>
      </c>
      <c r="F54" s="142">
        <v>14967</v>
      </c>
      <c r="G54" s="142">
        <v>15</v>
      </c>
      <c r="H54" s="142">
        <v>1080</v>
      </c>
      <c r="I54" s="142">
        <v>9661</v>
      </c>
      <c r="J54" s="142">
        <v>267</v>
      </c>
      <c r="K54" s="142">
        <v>19224</v>
      </c>
      <c r="L54" s="142">
        <v>174</v>
      </c>
      <c r="M54" s="142">
        <v>12</v>
      </c>
      <c r="N54" s="142">
        <v>112</v>
      </c>
      <c r="O54" s="142">
        <v>209</v>
      </c>
    </row>
    <row r="55" spans="2:15">
      <c r="B55" s="118" t="s">
        <v>47</v>
      </c>
      <c r="C55" s="16" t="s">
        <v>330</v>
      </c>
      <c r="D55" s="17">
        <v>3</v>
      </c>
      <c r="E55" s="142">
        <v>271</v>
      </c>
      <c r="F55" s="142">
        <v>12378</v>
      </c>
      <c r="G55" s="142">
        <v>7</v>
      </c>
      <c r="H55" s="142">
        <v>504</v>
      </c>
      <c r="I55" s="142">
        <v>7081</v>
      </c>
      <c r="J55" s="142">
        <v>99</v>
      </c>
      <c r="K55" s="142">
        <v>7128</v>
      </c>
      <c r="L55" s="142">
        <v>351</v>
      </c>
      <c r="M55" s="142">
        <v>10</v>
      </c>
      <c r="N55" s="142">
        <v>196</v>
      </c>
      <c r="O55" s="142">
        <v>146</v>
      </c>
    </row>
    <row r="56" spans="2:15">
      <c r="B56" s="118" t="s">
        <v>48</v>
      </c>
      <c r="C56" s="16" t="s">
        <v>58</v>
      </c>
      <c r="D56" s="17">
        <v>5</v>
      </c>
      <c r="E56" s="142">
        <v>289</v>
      </c>
      <c r="F56" s="142">
        <v>11249</v>
      </c>
      <c r="G56" s="142">
        <v>17</v>
      </c>
      <c r="H56" s="142">
        <v>1224</v>
      </c>
      <c r="I56" s="142">
        <v>9506</v>
      </c>
      <c r="J56" s="142">
        <v>296</v>
      </c>
      <c r="K56" s="142">
        <v>21312</v>
      </c>
      <c r="L56" s="142">
        <v>376</v>
      </c>
      <c r="M56" s="142">
        <v>42</v>
      </c>
      <c r="N56" s="142">
        <v>332</v>
      </c>
      <c r="O56" s="142">
        <v>758</v>
      </c>
    </row>
    <row r="57" spans="2:15">
      <c r="B57" s="118" t="s">
        <v>49</v>
      </c>
      <c r="C57" s="16" t="s">
        <v>59</v>
      </c>
      <c r="D57" s="17">
        <v>6</v>
      </c>
      <c r="E57" s="142">
        <v>85</v>
      </c>
      <c r="F57" s="142">
        <v>3036</v>
      </c>
      <c r="G57" s="142">
        <v>6</v>
      </c>
      <c r="H57" s="142">
        <v>432</v>
      </c>
      <c r="I57" s="142">
        <v>3067</v>
      </c>
      <c r="J57" s="142">
        <v>102</v>
      </c>
      <c r="K57" s="142">
        <v>7344</v>
      </c>
      <c r="L57" s="142">
        <v>127</v>
      </c>
      <c r="M57" s="142">
        <v>45</v>
      </c>
      <c r="N57" s="142">
        <v>272</v>
      </c>
      <c r="O57" s="142">
        <v>786</v>
      </c>
    </row>
    <row r="58" spans="2:15">
      <c r="B58" s="118" t="s">
        <v>50</v>
      </c>
      <c r="C58" s="16" t="s">
        <v>60</v>
      </c>
      <c r="D58" s="17">
        <v>7</v>
      </c>
      <c r="E58" s="142">
        <v>34</v>
      </c>
      <c r="F58" s="142">
        <v>1379</v>
      </c>
      <c r="G58" s="142">
        <v>3</v>
      </c>
      <c r="H58" s="142">
        <v>216</v>
      </c>
      <c r="I58" s="142">
        <v>1061</v>
      </c>
      <c r="J58" s="142">
        <v>42</v>
      </c>
      <c r="K58" s="142">
        <v>3024</v>
      </c>
      <c r="L58" s="142">
        <v>50</v>
      </c>
      <c r="M58" s="142">
        <v>11</v>
      </c>
      <c r="N58" s="142">
        <v>71</v>
      </c>
      <c r="O58" s="142">
        <v>180</v>
      </c>
    </row>
    <row r="59" spans="2:15">
      <c r="B59" s="118" t="s">
        <v>51</v>
      </c>
      <c r="C59" s="16" t="s">
        <v>61</v>
      </c>
      <c r="D59" s="17">
        <v>8</v>
      </c>
      <c r="E59" s="142">
        <v>26</v>
      </c>
      <c r="F59" s="142">
        <v>906</v>
      </c>
      <c r="G59" s="142">
        <v>3</v>
      </c>
      <c r="H59" s="142">
        <v>216</v>
      </c>
      <c r="I59" s="142">
        <v>901</v>
      </c>
      <c r="J59" s="142">
        <v>33</v>
      </c>
      <c r="K59" s="142">
        <v>2376</v>
      </c>
      <c r="L59" s="142">
        <v>39</v>
      </c>
      <c r="M59" s="142">
        <v>9</v>
      </c>
      <c r="N59" s="142">
        <v>49</v>
      </c>
      <c r="O59" s="142">
        <v>123</v>
      </c>
    </row>
    <row r="60" spans="2:15">
      <c r="B60" s="118" t="s">
        <v>52</v>
      </c>
      <c r="C60" s="16" t="s">
        <v>62</v>
      </c>
      <c r="D60" s="17">
        <v>9</v>
      </c>
      <c r="E60" s="142">
        <v>77</v>
      </c>
      <c r="F60" s="142">
        <v>3300</v>
      </c>
      <c r="G60" s="142">
        <v>3</v>
      </c>
      <c r="H60" s="142">
        <v>216</v>
      </c>
      <c r="I60" s="142">
        <v>2239</v>
      </c>
      <c r="J60" s="142">
        <v>31</v>
      </c>
      <c r="K60" s="142">
        <v>2232</v>
      </c>
      <c r="L60" s="142">
        <v>6</v>
      </c>
      <c r="M60" s="142">
        <v>4</v>
      </c>
      <c r="N60" s="142">
        <v>17</v>
      </c>
      <c r="O60" s="142">
        <v>48</v>
      </c>
    </row>
    <row r="61" spans="2:15">
      <c r="B61" s="118" t="s">
        <v>53</v>
      </c>
      <c r="C61" s="16" t="s">
        <v>63</v>
      </c>
      <c r="D61" s="17">
        <v>10</v>
      </c>
      <c r="E61" s="142">
        <v>19</v>
      </c>
      <c r="F61" s="142">
        <v>742</v>
      </c>
      <c r="G61" s="142">
        <v>2</v>
      </c>
      <c r="H61" s="142">
        <v>144</v>
      </c>
      <c r="I61" s="142">
        <v>578</v>
      </c>
      <c r="J61" s="142">
        <v>13</v>
      </c>
      <c r="K61" s="142">
        <v>936</v>
      </c>
      <c r="L61" s="142">
        <v>14</v>
      </c>
      <c r="M61" s="142">
        <v>13</v>
      </c>
      <c r="N61" s="142">
        <v>27</v>
      </c>
      <c r="O61" s="142">
        <v>79</v>
      </c>
    </row>
    <row r="62" spans="2:15">
      <c r="B62" s="16" t="s">
        <v>54</v>
      </c>
      <c r="C62" s="16" t="s">
        <v>64</v>
      </c>
      <c r="D62" s="17">
        <v>11</v>
      </c>
      <c r="E62" s="142">
        <v>7</v>
      </c>
      <c r="F62" s="142">
        <v>255</v>
      </c>
      <c r="G62" s="142">
        <v>1</v>
      </c>
      <c r="H62" s="142">
        <v>72</v>
      </c>
      <c r="I62" s="142">
        <v>201</v>
      </c>
      <c r="J62" s="142">
        <v>4</v>
      </c>
      <c r="K62" s="142">
        <v>288</v>
      </c>
      <c r="L62" s="142">
        <v>5</v>
      </c>
      <c r="M62" s="142">
        <v>4</v>
      </c>
      <c r="N62" s="142">
        <v>9</v>
      </c>
      <c r="O62" s="142">
        <v>25</v>
      </c>
    </row>
    <row r="63" spans="2:15">
      <c r="B63" s="16" t="s">
        <v>55</v>
      </c>
      <c r="C63" s="16" t="s">
        <v>65</v>
      </c>
      <c r="D63" s="17">
        <v>12</v>
      </c>
      <c r="E63" s="142">
        <v>6</v>
      </c>
      <c r="F63" s="142">
        <v>223</v>
      </c>
      <c r="G63" s="142">
        <v>1</v>
      </c>
      <c r="H63" s="142">
        <v>72</v>
      </c>
      <c r="I63" s="142">
        <v>160</v>
      </c>
      <c r="J63" s="142">
        <v>3</v>
      </c>
      <c r="K63" s="142">
        <v>216</v>
      </c>
      <c r="L63" s="142">
        <v>2</v>
      </c>
      <c r="M63" s="142">
        <v>2</v>
      </c>
      <c r="N63" s="142">
        <v>4</v>
      </c>
      <c r="O63" s="142">
        <v>11</v>
      </c>
    </row>
    <row r="64" spans="2:15">
      <c r="B64" s="13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</row>
    <row r="65" spans="2:6">
      <c r="B65" s="13"/>
    </row>
    <row r="66" spans="2:6" ht="13.5" customHeight="1">
      <c r="B66" s="177" t="s">
        <v>220</v>
      </c>
      <c r="C66" s="177" t="s">
        <v>221</v>
      </c>
      <c r="D66" s="175" t="s">
        <v>558</v>
      </c>
      <c r="E66" s="175" t="s">
        <v>559</v>
      </c>
    </row>
    <row r="67" spans="2:6">
      <c r="B67" s="177"/>
      <c r="C67" s="177"/>
      <c r="D67" s="176"/>
      <c r="E67" s="176"/>
    </row>
    <row r="68" spans="2:6">
      <c r="B68" s="119" t="s">
        <v>34</v>
      </c>
      <c r="C68" s="17">
        <v>1</v>
      </c>
      <c r="D68" s="147">
        <v>8325</v>
      </c>
      <c r="E68" s="147">
        <v>14499</v>
      </c>
    </row>
    <row r="69" spans="2:6">
      <c r="B69" s="119" t="s">
        <v>35</v>
      </c>
      <c r="C69" s="17">
        <v>2</v>
      </c>
      <c r="D69" s="147">
        <v>833</v>
      </c>
      <c r="E69" s="147">
        <v>1450</v>
      </c>
    </row>
    <row r="70" spans="2:6">
      <c r="B70" s="120"/>
      <c r="C70" s="19"/>
      <c r="D70" s="146"/>
      <c r="E70" s="146"/>
      <c r="F70" s="19"/>
    </row>
    <row r="71" spans="2:6" ht="12.75" customHeight="1">
      <c r="B71" s="13"/>
    </row>
    <row r="72" spans="2:6" ht="12.75" customHeight="1">
      <c r="B72" s="177" t="s">
        <v>222</v>
      </c>
      <c r="C72" s="177" t="s">
        <v>156</v>
      </c>
      <c r="D72" s="174" t="s">
        <v>449</v>
      </c>
      <c r="E72" s="15"/>
    </row>
    <row r="73" spans="2:6" ht="13.5" customHeight="1">
      <c r="B73" s="177"/>
      <c r="C73" s="177"/>
      <c r="D73" s="174"/>
      <c r="E73" s="15"/>
    </row>
    <row r="74" spans="2:6">
      <c r="B74" s="119" t="s">
        <v>67</v>
      </c>
      <c r="C74" s="17">
        <v>1</v>
      </c>
      <c r="D74" s="147">
        <v>52446</v>
      </c>
      <c r="E74" s="15"/>
    </row>
    <row r="75" spans="2:6">
      <c r="B75" s="119" t="s">
        <v>69</v>
      </c>
      <c r="C75" s="17">
        <v>2</v>
      </c>
      <c r="D75" s="147">
        <v>58967</v>
      </c>
      <c r="E75" s="15"/>
    </row>
    <row r="76" spans="2:6">
      <c r="B76" s="119" t="s">
        <v>71</v>
      </c>
      <c r="C76" s="17">
        <v>3</v>
      </c>
      <c r="D76" s="147">
        <v>9865</v>
      </c>
      <c r="E76" s="15"/>
    </row>
    <row r="77" spans="2:6">
      <c r="B77" s="119" t="s">
        <v>73</v>
      </c>
      <c r="C77" s="17">
        <v>4</v>
      </c>
      <c r="D77" s="147">
        <v>3000</v>
      </c>
      <c r="E77" s="15"/>
    </row>
    <row r="78" spans="2:6">
      <c r="B78" s="119" t="s">
        <v>75</v>
      </c>
      <c r="C78" s="17">
        <v>5</v>
      </c>
      <c r="D78" s="147">
        <v>2000</v>
      </c>
      <c r="E78" s="15"/>
    </row>
    <row r="79" spans="2:6">
      <c r="B79" s="13"/>
      <c r="D79" s="146"/>
      <c r="E79" s="1"/>
    </row>
    <row r="80" spans="2:6">
      <c r="B80" s="13"/>
    </row>
    <row r="81" spans="1:9">
      <c r="B81" s="162"/>
      <c r="C81" s="159"/>
      <c r="D81" s="174" t="s">
        <v>450</v>
      </c>
      <c r="E81" s="174"/>
      <c r="F81" s="174"/>
      <c r="G81" s="174"/>
      <c r="H81" s="174"/>
    </row>
    <row r="82" spans="1:9">
      <c r="B82" s="162" t="s">
        <v>157</v>
      </c>
      <c r="C82" s="162" t="s">
        <v>158</v>
      </c>
      <c r="D82" s="162" t="s">
        <v>261</v>
      </c>
      <c r="E82" s="162" t="s">
        <v>262</v>
      </c>
      <c r="F82" s="162" t="s">
        <v>263</v>
      </c>
      <c r="G82" s="162" t="s">
        <v>264</v>
      </c>
      <c r="H82" s="162" t="s">
        <v>265</v>
      </c>
    </row>
    <row r="83" spans="1:9" ht="26.4">
      <c r="B83" s="119" t="s">
        <v>312</v>
      </c>
      <c r="C83" s="17">
        <v>1</v>
      </c>
      <c r="D83" s="147">
        <v>7867</v>
      </c>
      <c r="E83" s="147">
        <v>8846</v>
      </c>
      <c r="F83" s="147">
        <v>1480</v>
      </c>
      <c r="G83" s="147">
        <v>450</v>
      </c>
      <c r="H83" s="147">
        <v>300</v>
      </c>
    </row>
    <row r="84" spans="1:9" ht="26.4">
      <c r="B84" s="119" t="s">
        <v>313</v>
      </c>
      <c r="C84" s="17">
        <v>2</v>
      </c>
      <c r="D84" s="147">
        <v>15734</v>
      </c>
      <c r="E84" s="147">
        <v>17691</v>
      </c>
      <c r="F84" s="147">
        <v>2960</v>
      </c>
      <c r="G84" s="147">
        <v>900</v>
      </c>
      <c r="H84" s="147">
        <v>600</v>
      </c>
    </row>
    <row r="85" spans="1:9" ht="26.4">
      <c r="B85" s="119" t="s">
        <v>314</v>
      </c>
      <c r="C85" s="17">
        <v>3</v>
      </c>
      <c r="D85" s="147">
        <v>23601</v>
      </c>
      <c r="E85" s="147">
        <v>26536</v>
      </c>
      <c r="F85" s="147">
        <v>4440</v>
      </c>
      <c r="G85" s="147">
        <v>1350</v>
      </c>
      <c r="H85" s="147">
        <v>900</v>
      </c>
    </row>
    <row r="86" spans="1:9">
      <c r="B86" s="121"/>
      <c r="C86" s="19"/>
      <c r="D86" s="123"/>
    </row>
    <row r="87" spans="1:9">
      <c r="B87" s="76"/>
    </row>
    <row r="88" spans="1:9">
      <c r="A88" s="178" t="s">
        <v>98</v>
      </c>
      <c r="B88" s="178"/>
      <c r="C88" s="178"/>
      <c r="D88" s="178"/>
      <c r="E88" s="178"/>
    </row>
    <row r="89" spans="1:9">
      <c r="A89" s="163"/>
      <c r="B89" s="163"/>
      <c r="C89" s="163"/>
      <c r="D89" s="163"/>
      <c r="E89" s="163"/>
    </row>
    <row r="90" spans="1:9">
      <c r="B90" s="14" t="s">
        <v>267</v>
      </c>
    </row>
    <row r="91" spans="1:9" ht="12.75" customHeight="1">
      <c r="B91" s="174" t="s">
        <v>452</v>
      </c>
      <c r="C91" s="160" t="s">
        <v>215</v>
      </c>
      <c r="D91" s="177" t="s">
        <v>154</v>
      </c>
      <c r="E91" s="175" t="s">
        <v>564</v>
      </c>
      <c r="F91" s="175" t="s">
        <v>565</v>
      </c>
      <c r="G91" s="160" t="s">
        <v>217</v>
      </c>
      <c r="H91" s="160" t="s">
        <v>406</v>
      </c>
      <c r="I91" s="160" t="s">
        <v>487</v>
      </c>
    </row>
    <row r="92" spans="1:9" ht="15" customHeight="1">
      <c r="B92" s="174"/>
      <c r="C92" s="161" t="s">
        <v>320</v>
      </c>
      <c r="D92" s="177"/>
      <c r="E92" s="176"/>
      <c r="F92" s="176"/>
      <c r="G92" s="161" t="s">
        <v>566</v>
      </c>
      <c r="H92" s="161" t="s">
        <v>566</v>
      </c>
      <c r="I92" s="161" t="s">
        <v>566</v>
      </c>
    </row>
    <row r="93" spans="1:9">
      <c r="B93" s="16" t="s">
        <v>100</v>
      </c>
      <c r="C93" s="164" t="s">
        <v>323</v>
      </c>
      <c r="D93" s="17">
        <v>1</v>
      </c>
      <c r="E93" s="142">
        <v>127</v>
      </c>
      <c r="F93" s="142">
        <v>8229.6</v>
      </c>
      <c r="G93" s="142">
        <v>914.40000000000009</v>
      </c>
      <c r="H93" s="142">
        <v>412</v>
      </c>
      <c r="I93" s="142">
        <v>46</v>
      </c>
    </row>
    <row r="94" spans="1:9">
      <c r="B94" s="16" t="s">
        <v>101</v>
      </c>
      <c r="C94" s="164" t="s">
        <v>324</v>
      </c>
      <c r="D94" s="17">
        <v>2</v>
      </c>
      <c r="E94" s="142">
        <v>64</v>
      </c>
      <c r="F94" s="142">
        <v>4147.2</v>
      </c>
      <c r="G94" s="142">
        <v>460.8</v>
      </c>
      <c r="H94" s="142">
        <v>208</v>
      </c>
      <c r="I94" s="142">
        <v>24</v>
      </c>
    </row>
    <row r="95" spans="1:9">
      <c r="B95" s="16" t="s">
        <v>102</v>
      </c>
      <c r="C95" s="164" t="s">
        <v>325</v>
      </c>
      <c r="D95" s="17">
        <v>3</v>
      </c>
      <c r="E95" s="142">
        <v>13</v>
      </c>
      <c r="F95" s="142">
        <v>842.4</v>
      </c>
      <c r="G95" s="142">
        <v>93.600000000000009</v>
      </c>
      <c r="H95" s="142">
        <v>43</v>
      </c>
      <c r="I95" s="142">
        <v>5</v>
      </c>
    </row>
    <row r="96" spans="1:9">
      <c r="B96" s="13"/>
      <c r="E96" s="146"/>
      <c r="F96" s="146"/>
      <c r="G96" s="146"/>
      <c r="H96" s="146"/>
      <c r="I96" s="146"/>
    </row>
    <row r="97" spans="2:6">
      <c r="B97" s="13"/>
      <c r="F97" s="117"/>
    </row>
    <row r="98" spans="2:6">
      <c r="B98" s="13"/>
    </row>
  </sheetData>
  <sheetProtection password="DFDD" sheet="1" objects="1" scenarios="1"/>
  <mergeCells count="31">
    <mergeCell ref="B72:B73"/>
    <mergeCell ref="C72:C73"/>
    <mergeCell ref="D72:D73"/>
    <mergeCell ref="B51:B52"/>
    <mergeCell ref="D51:D52"/>
    <mergeCell ref="D81:H81"/>
    <mergeCell ref="A88:E88"/>
    <mergeCell ref="B91:B92"/>
    <mergeCell ref="D91:D92"/>
    <mergeCell ref="E91:E92"/>
    <mergeCell ref="F91:F92"/>
    <mergeCell ref="A3:E3"/>
    <mergeCell ref="B6:B7"/>
    <mergeCell ref="D6:D7"/>
    <mergeCell ref="E6:E7"/>
    <mergeCell ref="B26:B27"/>
    <mergeCell ref="C26:C27"/>
    <mergeCell ref="D26:D27"/>
    <mergeCell ref="E26:E27"/>
    <mergeCell ref="F6:F7"/>
    <mergeCell ref="F51:F52"/>
    <mergeCell ref="C66:C67"/>
    <mergeCell ref="B66:B67"/>
    <mergeCell ref="D66:D67"/>
    <mergeCell ref="B32:B33"/>
    <mergeCell ref="C32:C33"/>
    <mergeCell ref="D32:D33"/>
    <mergeCell ref="D41:H41"/>
    <mergeCell ref="A48:E48"/>
    <mergeCell ref="E66:E67"/>
    <mergeCell ref="E51:E5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showGridLines="0" topLeftCell="A88" zoomScale="90" zoomScaleNormal="90" workbookViewId="0">
      <selection activeCell="F10" sqref="F10"/>
    </sheetView>
  </sheetViews>
  <sheetFormatPr defaultColWidth="9.109375" defaultRowHeight="13.2"/>
  <cols>
    <col min="1" max="1" width="48.88671875" style="85" bestFit="1" customWidth="1"/>
    <col min="2" max="2" width="13.88671875" style="55" bestFit="1" customWidth="1"/>
    <col min="3" max="3" width="10.6640625" style="55" bestFit="1" customWidth="1"/>
    <col min="4" max="4" width="21" style="85" customWidth="1"/>
    <col min="5" max="5" width="23.109375" style="85" customWidth="1"/>
    <col min="6" max="6" width="16.109375" style="85" customWidth="1"/>
    <col min="7" max="7" width="18.109375" style="85" customWidth="1"/>
    <col min="8" max="8" width="16.109375" style="85" customWidth="1"/>
    <col min="9" max="9" width="18.44140625" style="85" bestFit="1" customWidth="1"/>
    <col min="10" max="16384" width="9.109375" style="85"/>
  </cols>
  <sheetData>
    <row r="1" spans="1:6" s="102" customFormat="1">
      <c r="A1" s="178" t="s">
        <v>42</v>
      </c>
      <c r="B1" s="178"/>
      <c r="C1" s="178"/>
      <c r="D1" s="178"/>
      <c r="E1" s="178"/>
      <c r="F1" s="3"/>
    </row>
    <row r="2" spans="1:6" s="102" customFormat="1">
      <c r="A2" s="103"/>
      <c r="B2" s="104"/>
      <c r="C2" s="104"/>
    </row>
    <row r="3" spans="1:6">
      <c r="A3" s="105" t="s">
        <v>118</v>
      </c>
    </row>
    <row r="4" spans="1:6">
      <c r="A4" s="105"/>
    </row>
    <row r="5" spans="1:6">
      <c r="A5" s="105" t="s">
        <v>129</v>
      </c>
    </row>
    <row r="6" spans="1:6" ht="26.4">
      <c r="A6" s="57" t="s">
        <v>0</v>
      </c>
      <c r="B6" s="4" t="s">
        <v>315</v>
      </c>
      <c r="C6" s="4" t="s">
        <v>316</v>
      </c>
      <c r="D6" s="4" t="s">
        <v>30</v>
      </c>
      <c r="E6" s="4" t="s">
        <v>33</v>
      </c>
    </row>
    <row r="7" spans="1:6">
      <c r="A7" s="86" t="s">
        <v>1</v>
      </c>
      <c r="B7" s="87" t="s">
        <v>2</v>
      </c>
      <c r="C7" s="87">
        <v>64</v>
      </c>
      <c r="D7" s="11">
        <v>24.22</v>
      </c>
      <c r="E7" s="11">
        <v>12.11</v>
      </c>
    </row>
    <row r="8" spans="1:6">
      <c r="A8" s="86" t="s">
        <v>3</v>
      </c>
      <c r="B8" s="87" t="s">
        <v>4</v>
      </c>
      <c r="C8" s="87">
        <v>64</v>
      </c>
      <c r="D8" s="11">
        <v>24.32</v>
      </c>
      <c r="E8" s="11">
        <v>12.16</v>
      </c>
    </row>
    <row r="9" spans="1:6">
      <c r="A9" s="86" t="s">
        <v>5</v>
      </c>
      <c r="B9" s="87" t="s">
        <v>6</v>
      </c>
      <c r="C9" s="87">
        <v>128</v>
      </c>
      <c r="D9" s="11">
        <v>24.56</v>
      </c>
      <c r="E9" s="11">
        <v>12.28</v>
      </c>
    </row>
    <row r="10" spans="1:6">
      <c r="A10" s="86" t="s">
        <v>7</v>
      </c>
      <c r="B10" s="87" t="s">
        <v>8</v>
      </c>
      <c r="C10" s="87">
        <v>128</v>
      </c>
      <c r="D10" s="11">
        <v>24.66</v>
      </c>
      <c r="E10" s="11">
        <v>12.33</v>
      </c>
    </row>
    <row r="11" spans="1:6">
      <c r="A11" s="86" t="s">
        <v>9</v>
      </c>
      <c r="B11" s="87" t="s">
        <v>10</v>
      </c>
      <c r="C11" s="87">
        <v>256</v>
      </c>
      <c r="D11" s="11">
        <v>28.99</v>
      </c>
      <c r="E11" s="11">
        <v>14.5</v>
      </c>
    </row>
    <row r="12" spans="1:6">
      <c r="A12" s="86" t="s">
        <v>11</v>
      </c>
      <c r="B12" s="87" t="s">
        <v>12</v>
      </c>
      <c r="C12" s="87">
        <v>256</v>
      </c>
      <c r="D12" s="11">
        <v>29.1</v>
      </c>
      <c r="E12" s="11">
        <v>14.55</v>
      </c>
    </row>
    <row r="13" spans="1:6">
      <c r="A13" s="86" t="s">
        <v>13</v>
      </c>
      <c r="B13" s="87" t="s">
        <v>14</v>
      </c>
      <c r="C13" s="87">
        <v>512</v>
      </c>
      <c r="D13" s="11">
        <v>30.62</v>
      </c>
      <c r="E13" s="11">
        <v>15.31</v>
      </c>
    </row>
    <row r="14" spans="1:6">
      <c r="A14" s="86" t="s">
        <v>15</v>
      </c>
      <c r="B14" s="87" t="s">
        <v>16</v>
      </c>
      <c r="C14" s="87">
        <v>512</v>
      </c>
      <c r="D14" s="11">
        <v>30.72</v>
      </c>
      <c r="E14" s="11">
        <v>15.36</v>
      </c>
    </row>
    <row r="15" spans="1:6">
      <c r="A15" s="88" t="s">
        <v>27</v>
      </c>
      <c r="B15" s="87" t="s">
        <v>26</v>
      </c>
      <c r="C15" s="87">
        <v>512</v>
      </c>
      <c r="D15" s="11">
        <v>52.54</v>
      </c>
      <c r="E15" s="11">
        <v>26.27</v>
      </c>
    </row>
    <row r="16" spans="1:6">
      <c r="A16" s="88" t="s">
        <v>28</v>
      </c>
      <c r="B16" s="87" t="s">
        <v>26</v>
      </c>
      <c r="C16" s="87">
        <v>1024</v>
      </c>
      <c r="D16" s="11">
        <v>55.12</v>
      </c>
      <c r="E16" s="11">
        <v>27.56</v>
      </c>
    </row>
    <row r="17" spans="1:5">
      <c r="A17" s="86" t="s">
        <v>17</v>
      </c>
      <c r="B17" s="87" t="s">
        <v>18</v>
      </c>
      <c r="C17" s="87">
        <v>256</v>
      </c>
      <c r="D17" s="11">
        <v>64.5</v>
      </c>
      <c r="E17" s="11">
        <v>32.25</v>
      </c>
    </row>
    <row r="18" spans="1:5">
      <c r="A18" s="86" t="s">
        <v>19</v>
      </c>
      <c r="B18" s="87" t="s">
        <v>18</v>
      </c>
      <c r="C18" s="87">
        <v>384</v>
      </c>
      <c r="D18" s="11">
        <v>64.87</v>
      </c>
      <c r="E18" s="11">
        <v>32.44</v>
      </c>
    </row>
    <row r="19" spans="1:5">
      <c r="A19" s="86" t="s">
        <v>20</v>
      </c>
      <c r="B19" s="87" t="s">
        <v>18</v>
      </c>
      <c r="C19" s="87">
        <v>512</v>
      </c>
      <c r="D19" s="11">
        <v>65.23</v>
      </c>
      <c r="E19" s="11">
        <v>32.619999999999997</v>
      </c>
    </row>
    <row r="20" spans="1:5">
      <c r="A20" s="86" t="s">
        <v>21</v>
      </c>
      <c r="B20" s="87" t="s">
        <v>18</v>
      </c>
      <c r="C20" s="87">
        <v>1024</v>
      </c>
      <c r="D20" s="11">
        <v>66.69</v>
      </c>
      <c r="E20" s="11">
        <v>33.35</v>
      </c>
    </row>
    <row r="21" spans="1:5">
      <c r="A21" s="86" t="s">
        <v>22</v>
      </c>
      <c r="B21" s="87" t="s">
        <v>23</v>
      </c>
      <c r="C21" s="87">
        <v>2048</v>
      </c>
      <c r="D21" s="11">
        <v>103.8</v>
      </c>
      <c r="E21" s="11">
        <v>51.9</v>
      </c>
    </row>
    <row r="22" spans="1:5">
      <c r="A22" s="86" t="s">
        <v>24</v>
      </c>
      <c r="B22" s="87" t="s">
        <v>25</v>
      </c>
      <c r="C22" s="87">
        <v>4096</v>
      </c>
      <c r="D22" s="11">
        <v>200.84</v>
      </c>
      <c r="E22" s="11">
        <v>100.42</v>
      </c>
    </row>
    <row r="24" spans="1:5">
      <c r="A24" s="105" t="s">
        <v>29</v>
      </c>
    </row>
    <row r="26" spans="1:5">
      <c r="A26" s="93" t="s">
        <v>128</v>
      </c>
    </row>
    <row r="27" spans="1:5" ht="39.6">
      <c r="A27" s="57" t="s">
        <v>0</v>
      </c>
      <c r="B27" s="4" t="s">
        <v>315</v>
      </c>
      <c r="C27" s="4" t="s">
        <v>316</v>
      </c>
      <c r="D27" s="7" t="s">
        <v>203</v>
      </c>
      <c r="E27" s="4" t="s">
        <v>40</v>
      </c>
    </row>
    <row r="28" spans="1:5">
      <c r="A28" s="86" t="s">
        <v>1</v>
      </c>
      <c r="B28" s="87" t="s">
        <v>2</v>
      </c>
      <c r="C28" s="87">
        <v>64</v>
      </c>
      <c r="D28" s="46">
        <v>2.14</v>
      </c>
      <c r="E28" s="46">
        <v>2.14</v>
      </c>
    </row>
    <row r="29" spans="1:5">
      <c r="A29" s="86" t="s">
        <v>3</v>
      </c>
      <c r="B29" s="87" t="s">
        <v>4</v>
      </c>
      <c r="C29" s="87">
        <v>64</v>
      </c>
      <c r="D29" s="46">
        <v>2.14</v>
      </c>
      <c r="E29" s="46">
        <v>2.14</v>
      </c>
    </row>
    <row r="30" spans="1:5">
      <c r="A30" s="86" t="s">
        <v>5</v>
      </c>
      <c r="B30" s="87" t="s">
        <v>6</v>
      </c>
      <c r="C30" s="87">
        <v>128</v>
      </c>
      <c r="D30" s="46">
        <v>2.14</v>
      </c>
      <c r="E30" s="46">
        <v>2.14</v>
      </c>
    </row>
    <row r="31" spans="1:5">
      <c r="A31" s="86" t="s">
        <v>7</v>
      </c>
      <c r="B31" s="87" t="s">
        <v>8</v>
      </c>
      <c r="C31" s="87">
        <v>128</v>
      </c>
      <c r="D31" s="46">
        <v>2.14</v>
      </c>
      <c r="E31" s="46">
        <v>2.14</v>
      </c>
    </row>
    <row r="32" spans="1:5">
      <c r="A32" s="86" t="s">
        <v>9</v>
      </c>
      <c r="B32" s="87" t="s">
        <v>10</v>
      </c>
      <c r="C32" s="87">
        <v>256</v>
      </c>
      <c r="D32" s="46">
        <v>2.13</v>
      </c>
      <c r="E32" s="46">
        <v>2.14</v>
      </c>
    </row>
    <row r="33" spans="1:5">
      <c r="A33" s="86" t="s">
        <v>11</v>
      </c>
      <c r="B33" s="87" t="s">
        <v>12</v>
      </c>
      <c r="C33" s="87">
        <v>256</v>
      </c>
      <c r="D33" s="46">
        <v>2.13</v>
      </c>
      <c r="E33" s="46">
        <v>2.14</v>
      </c>
    </row>
    <row r="34" spans="1:5">
      <c r="A34" s="86" t="s">
        <v>13</v>
      </c>
      <c r="B34" s="87" t="s">
        <v>14</v>
      </c>
      <c r="C34" s="87">
        <v>512</v>
      </c>
      <c r="D34" s="46">
        <v>2.12</v>
      </c>
      <c r="E34" s="46">
        <v>2.14</v>
      </c>
    </row>
    <row r="35" spans="1:5">
      <c r="A35" s="86" t="s">
        <v>15</v>
      </c>
      <c r="B35" s="87" t="s">
        <v>16</v>
      </c>
      <c r="C35" s="87">
        <v>512</v>
      </c>
      <c r="D35" s="46">
        <v>2.12</v>
      </c>
      <c r="E35" s="46">
        <v>2.14</v>
      </c>
    </row>
    <row r="36" spans="1:5">
      <c r="A36" s="88" t="s">
        <v>27</v>
      </c>
      <c r="B36" s="87" t="s">
        <v>26</v>
      </c>
      <c r="C36" s="87">
        <v>512</v>
      </c>
      <c r="D36" s="46">
        <v>2.14</v>
      </c>
      <c r="E36" s="46">
        <v>2.14</v>
      </c>
    </row>
    <row r="37" spans="1:5">
      <c r="A37" s="88" t="s">
        <v>28</v>
      </c>
      <c r="B37" s="87" t="s">
        <v>26</v>
      </c>
      <c r="C37" s="87">
        <v>1024</v>
      </c>
      <c r="D37" s="46">
        <v>2.13</v>
      </c>
      <c r="E37" s="46">
        <v>2.13</v>
      </c>
    </row>
    <row r="38" spans="1:5">
      <c r="A38" s="86" t="s">
        <v>17</v>
      </c>
      <c r="B38" s="87" t="s">
        <v>18</v>
      </c>
      <c r="C38" s="87">
        <v>256</v>
      </c>
      <c r="D38" s="46">
        <v>2.02</v>
      </c>
      <c r="E38" s="46">
        <v>2.02</v>
      </c>
    </row>
    <row r="39" spans="1:5">
      <c r="A39" s="86" t="s">
        <v>19</v>
      </c>
      <c r="B39" s="87" t="s">
        <v>18</v>
      </c>
      <c r="C39" s="87">
        <v>384</v>
      </c>
      <c r="D39" s="46">
        <v>2.02</v>
      </c>
      <c r="E39" s="46">
        <v>2.02</v>
      </c>
    </row>
    <row r="40" spans="1:5">
      <c r="A40" s="86" t="s">
        <v>20</v>
      </c>
      <c r="B40" s="87" t="s">
        <v>18</v>
      </c>
      <c r="C40" s="87">
        <v>512</v>
      </c>
      <c r="D40" s="46">
        <v>2.02</v>
      </c>
      <c r="E40" s="46">
        <v>2.02</v>
      </c>
    </row>
    <row r="41" spans="1:5">
      <c r="A41" s="86" t="s">
        <v>21</v>
      </c>
      <c r="B41" s="87" t="s">
        <v>18</v>
      </c>
      <c r="C41" s="87">
        <v>1024</v>
      </c>
      <c r="D41" s="46">
        <v>2.02</v>
      </c>
      <c r="E41" s="46">
        <v>2.02</v>
      </c>
    </row>
    <row r="42" spans="1:5">
      <c r="A42" s="86" t="s">
        <v>22</v>
      </c>
      <c r="B42" s="87" t="s">
        <v>23</v>
      </c>
      <c r="C42" s="87">
        <v>2048</v>
      </c>
      <c r="D42" s="46">
        <v>1.99</v>
      </c>
      <c r="E42" s="46">
        <v>1.99</v>
      </c>
    </row>
    <row r="43" spans="1:5">
      <c r="A43" s="86" t="s">
        <v>24</v>
      </c>
      <c r="B43" s="87" t="s">
        <v>25</v>
      </c>
      <c r="C43" s="87">
        <v>4096</v>
      </c>
      <c r="D43" s="46">
        <v>1.97</v>
      </c>
      <c r="E43" s="46">
        <v>1.97</v>
      </c>
    </row>
    <row r="45" spans="1:5">
      <c r="A45" s="93" t="s">
        <v>345</v>
      </c>
    </row>
    <row r="46" spans="1:5" ht="26.4">
      <c r="A46" s="57" t="s">
        <v>38</v>
      </c>
      <c r="B46" s="97"/>
      <c r="C46" s="97"/>
      <c r="D46" s="4" t="s">
        <v>32</v>
      </c>
      <c r="E46" s="4" t="s">
        <v>31</v>
      </c>
    </row>
    <row r="47" spans="1:5">
      <c r="A47" s="86" t="s">
        <v>38</v>
      </c>
      <c r="B47" s="97"/>
      <c r="C47" s="97"/>
      <c r="D47" s="97"/>
      <c r="E47" s="11">
        <v>1</v>
      </c>
    </row>
    <row r="48" spans="1:5">
      <c r="A48" s="95"/>
    </row>
    <row r="49" spans="1:5">
      <c r="A49" s="93" t="s">
        <v>135</v>
      </c>
      <c r="D49" s="55"/>
    </row>
    <row r="50" spans="1:5" ht="26.4">
      <c r="A50" s="57" t="s">
        <v>39</v>
      </c>
      <c r="B50" s="179"/>
      <c r="C50" s="180"/>
      <c r="D50" s="4" t="s">
        <v>32</v>
      </c>
      <c r="E50" s="4" t="s">
        <v>31</v>
      </c>
    </row>
    <row r="51" spans="1:5">
      <c r="A51" s="86" t="s">
        <v>219</v>
      </c>
      <c r="B51" s="181"/>
      <c r="C51" s="181"/>
      <c r="D51" s="97"/>
      <c r="E51" s="11">
        <v>0.6</v>
      </c>
    </row>
    <row r="52" spans="1:5">
      <c r="A52" s="95"/>
      <c r="B52" s="56"/>
      <c r="C52" s="56"/>
      <c r="D52" s="56"/>
      <c r="E52" s="96"/>
    </row>
    <row r="53" spans="1:5">
      <c r="A53" s="105" t="s">
        <v>447</v>
      </c>
      <c r="D53" s="55"/>
      <c r="E53" s="55"/>
    </row>
    <row r="54" spans="1:5" ht="39.6">
      <c r="A54" s="57" t="s">
        <v>0</v>
      </c>
      <c r="B54" s="4" t="s">
        <v>315</v>
      </c>
      <c r="C54" s="4" t="s">
        <v>316</v>
      </c>
      <c r="D54" s="7" t="s">
        <v>203</v>
      </c>
      <c r="E54" s="4" t="s">
        <v>40</v>
      </c>
    </row>
    <row r="55" spans="1:5">
      <c r="A55" s="86" t="s">
        <v>1</v>
      </c>
      <c r="B55" s="87" t="s">
        <v>2</v>
      </c>
      <c r="C55" s="87">
        <v>64</v>
      </c>
      <c r="D55" s="97"/>
      <c r="E55" s="46">
        <v>1.1000000000000001</v>
      </c>
    </row>
    <row r="56" spans="1:5">
      <c r="A56" s="86" t="s">
        <v>3</v>
      </c>
      <c r="B56" s="87" t="s">
        <v>4</v>
      </c>
      <c r="C56" s="87">
        <v>64</v>
      </c>
      <c r="D56" s="97"/>
      <c r="E56" s="46">
        <v>1.1000000000000001</v>
      </c>
    </row>
    <row r="57" spans="1:5">
      <c r="A57" s="86" t="s">
        <v>5</v>
      </c>
      <c r="B57" s="87" t="s">
        <v>6</v>
      </c>
      <c r="C57" s="87">
        <v>128</v>
      </c>
      <c r="D57" s="97"/>
      <c r="E57" s="46">
        <v>1.1000000000000001</v>
      </c>
    </row>
    <row r="58" spans="1:5">
      <c r="A58" s="86" t="s">
        <v>7</v>
      </c>
      <c r="B58" s="87" t="s">
        <v>8</v>
      </c>
      <c r="C58" s="87">
        <v>128</v>
      </c>
      <c r="D58" s="97"/>
      <c r="E58" s="46">
        <v>1.1000000000000001</v>
      </c>
    </row>
    <row r="59" spans="1:5">
      <c r="A59" s="86" t="s">
        <v>9</v>
      </c>
      <c r="B59" s="87" t="s">
        <v>10</v>
      </c>
      <c r="C59" s="87">
        <v>256</v>
      </c>
      <c r="D59" s="97"/>
      <c r="E59" s="46">
        <v>1.1000000000000001</v>
      </c>
    </row>
    <row r="60" spans="1:5">
      <c r="A60" s="86" t="s">
        <v>11</v>
      </c>
      <c r="B60" s="87" t="s">
        <v>12</v>
      </c>
      <c r="C60" s="87">
        <v>256</v>
      </c>
      <c r="D60" s="97"/>
      <c r="E60" s="46">
        <v>1.1000000000000001</v>
      </c>
    </row>
    <row r="61" spans="1:5">
      <c r="A61" s="86" t="s">
        <v>13</v>
      </c>
      <c r="B61" s="87" t="s">
        <v>14</v>
      </c>
      <c r="C61" s="87">
        <v>512</v>
      </c>
      <c r="D61" s="97"/>
      <c r="E61" s="46">
        <v>1.1000000000000001</v>
      </c>
    </row>
    <row r="62" spans="1:5">
      <c r="A62" s="86" t="s">
        <v>15</v>
      </c>
      <c r="B62" s="87" t="s">
        <v>16</v>
      </c>
      <c r="C62" s="87">
        <v>512</v>
      </c>
      <c r="D62" s="97"/>
      <c r="E62" s="46">
        <v>1.1000000000000001</v>
      </c>
    </row>
    <row r="63" spans="1:5">
      <c r="A63" s="88" t="s">
        <v>27</v>
      </c>
      <c r="B63" s="87" t="s">
        <v>26</v>
      </c>
      <c r="C63" s="87">
        <v>512</v>
      </c>
      <c r="D63" s="97"/>
      <c r="E63" s="46">
        <v>1.1000000000000001</v>
      </c>
    </row>
    <row r="64" spans="1:5">
      <c r="A64" s="88" t="s">
        <v>28</v>
      </c>
      <c r="B64" s="87" t="s">
        <v>26</v>
      </c>
      <c r="C64" s="87">
        <v>1024</v>
      </c>
      <c r="D64" s="97"/>
      <c r="E64" s="46">
        <v>1.1000000000000001</v>
      </c>
    </row>
    <row r="65" spans="1:5">
      <c r="A65" s="86" t="s">
        <v>17</v>
      </c>
      <c r="B65" s="87" t="s">
        <v>18</v>
      </c>
      <c r="C65" s="87">
        <v>256</v>
      </c>
      <c r="D65" s="97"/>
      <c r="E65" s="46">
        <v>1.1000000000000001</v>
      </c>
    </row>
    <row r="66" spans="1:5">
      <c r="A66" s="86" t="s">
        <v>19</v>
      </c>
      <c r="B66" s="87" t="s">
        <v>18</v>
      </c>
      <c r="C66" s="87">
        <v>384</v>
      </c>
      <c r="D66" s="97"/>
      <c r="E66" s="46">
        <v>1.1000000000000001</v>
      </c>
    </row>
    <row r="67" spans="1:5">
      <c r="A67" s="86" t="s">
        <v>20</v>
      </c>
      <c r="B67" s="87" t="s">
        <v>18</v>
      </c>
      <c r="C67" s="87">
        <v>512</v>
      </c>
      <c r="D67" s="97"/>
      <c r="E67" s="46">
        <v>1.1000000000000001</v>
      </c>
    </row>
    <row r="68" spans="1:5">
      <c r="A68" s="86" t="s">
        <v>21</v>
      </c>
      <c r="B68" s="87" t="s">
        <v>18</v>
      </c>
      <c r="C68" s="87">
        <v>1024</v>
      </c>
      <c r="D68" s="97"/>
      <c r="E68" s="46">
        <v>1.1000000000000001</v>
      </c>
    </row>
    <row r="69" spans="1:5">
      <c r="A69" s="86" t="s">
        <v>22</v>
      </c>
      <c r="B69" s="87" t="s">
        <v>23</v>
      </c>
      <c r="C69" s="87">
        <v>2048</v>
      </c>
      <c r="D69" s="97"/>
      <c r="E69" s="46">
        <v>1.1000000000000001</v>
      </c>
    </row>
    <row r="70" spans="1:5">
      <c r="A70" s="86" t="s">
        <v>24</v>
      </c>
      <c r="B70" s="87" t="s">
        <v>25</v>
      </c>
      <c r="C70" s="87">
        <v>4096</v>
      </c>
      <c r="D70" s="97"/>
      <c r="E70" s="46">
        <v>1.1000000000000001</v>
      </c>
    </row>
    <row r="71" spans="1:5">
      <c r="A71" s="95"/>
      <c r="B71" s="56"/>
      <c r="C71" s="56"/>
      <c r="D71" s="56"/>
      <c r="E71" s="56"/>
    </row>
    <row r="72" spans="1:5">
      <c r="A72" s="54" t="s">
        <v>414</v>
      </c>
      <c r="D72" s="56"/>
      <c r="E72" s="56"/>
    </row>
    <row r="73" spans="1:5" ht="39.6">
      <c r="A73" s="57" t="s">
        <v>0</v>
      </c>
      <c r="B73" s="4" t="s">
        <v>315</v>
      </c>
      <c r="C73" s="4" t="s">
        <v>316</v>
      </c>
      <c r="D73" s="7" t="s">
        <v>203</v>
      </c>
      <c r="E73" s="4" t="s">
        <v>40</v>
      </c>
    </row>
    <row r="74" spans="1:5">
      <c r="A74" s="86" t="s">
        <v>1</v>
      </c>
      <c r="B74" s="87" t="s">
        <v>2</v>
      </c>
      <c r="C74" s="87">
        <v>64</v>
      </c>
      <c r="D74" s="46">
        <v>2.2000000000000002</v>
      </c>
      <c r="E74" s="46">
        <v>2.2000000000000002</v>
      </c>
    </row>
    <row r="75" spans="1:5">
      <c r="A75" s="86" t="s">
        <v>3</v>
      </c>
      <c r="B75" s="87" t="s">
        <v>4</v>
      </c>
      <c r="C75" s="87">
        <v>64</v>
      </c>
      <c r="D75" s="46">
        <v>2.2000000000000002</v>
      </c>
      <c r="E75" s="46">
        <v>2.2000000000000002</v>
      </c>
    </row>
    <row r="76" spans="1:5">
      <c r="A76" s="86" t="s">
        <v>5</v>
      </c>
      <c r="B76" s="87" t="s">
        <v>6</v>
      </c>
      <c r="C76" s="87">
        <v>128</v>
      </c>
      <c r="D76" s="46">
        <v>2.2000000000000002</v>
      </c>
      <c r="E76" s="46">
        <v>2.2000000000000002</v>
      </c>
    </row>
    <row r="77" spans="1:5">
      <c r="A77" s="86" t="s">
        <v>7</v>
      </c>
      <c r="B77" s="87" t="s">
        <v>8</v>
      </c>
      <c r="C77" s="87">
        <v>128</v>
      </c>
      <c r="D77" s="46">
        <v>2.2000000000000002</v>
      </c>
      <c r="E77" s="46">
        <v>2.2000000000000002</v>
      </c>
    </row>
    <row r="78" spans="1:5">
      <c r="A78" s="86" t="s">
        <v>9</v>
      </c>
      <c r="B78" s="87" t="s">
        <v>10</v>
      </c>
      <c r="C78" s="87">
        <v>256</v>
      </c>
      <c r="D78" s="46">
        <v>2.19</v>
      </c>
      <c r="E78" s="46">
        <v>2.19</v>
      </c>
    </row>
    <row r="79" spans="1:5">
      <c r="A79" s="86" t="s">
        <v>11</v>
      </c>
      <c r="B79" s="87" t="s">
        <v>12</v>
      </c>
      <c r="C79" s="87">
        <v>256</v>
      </c>
      <c r="D79" s="46">
        <v>2.19</v>
      </c>
      <c r="E79" s="46">
        <v>2.19</v>
      </c>
    </row>
    <row r="80" spans="1:5">
      <c r="A80" s="86" t="s">
        <v>13</v>
      </c>
      <c r="B80" s="87" t="s">
        <v>14</v>
      </c>
      <c r="C80" s="87">
        <v>512</v>
      </c>
      <c r="D80" s="46">
        <v>2.1800000000000002</v>
      </c>
      <c r="E80" s="46">
        <v>2.1800000000000002</v>
      </c>
    </row>
    <row r="81" spans="1:5">
      <c r="A81" s="86" t="s">
        <v>15</v>
      </c>
      <c r="B81" s="87" t="s">
        <v>16</v>
      </c>
      <c r="C81" s="87">
        <v>512</v>
      </c>
      <c r="D81" s="46">
        <v>2.1800000000000002</v>
      </c>
      <c r="E81" s="46">
        <v>2.1800000000000002</v>
      </c>
    </row>
    <row r="82" spans="1:5">
      <c r="A82" s="88" t="s">
        <v>27</v>
      </c>
      <c r="B82" s="87" t="s">
        <v>26</v>
      </c>
      <c r="C82" s="87">
        <v>512</v>
      </c>
      <c r="D82" s="46">
        <v>2.17</v>
      </c>
      <c r="E82" s="46">
        <v>2.17</v>
      </c>
    </row>
    <row r="83" spans="1:5">
      <c r="A83" s="88" t="s">
        <v>28</v>
      </c>
      <c r="B83" s="87" t="s">
        <v>26</v>
      </c>
      <c r="C83" s="87">
        <v>1024</v>
      </c>
      <c r="D83" s="46">
        <v>2.17</v>
      </c>
      <c r="E83" s="46">
        <v>2.17</v>
      </c>
    </row>
    <row r="84" spans="1:5">
      <c r="A84" s="86" t="s">
        <v>17</v>
      </c>
      <c r="B84" s="87" t="s">
        <v>18</v>
      </c>
      <c r="C84" s="87">
        <v>256</v>
      </c>
      <c r="D84" s="46">
        <v>2.0699999999999998</v>
      </c>
      <c r="E84" s="46">
        <v>2.0699999999999998</v>
      </c>
    </row>
    <row r="85" spans="1:5">
      <c r="A85" s="86" t="s">
        <v>19</v>
      </c>
      <c r="B85" s="87" t="s">
        <v>18</v>
      </c>
      <c r="C85" s="87">
        <v>384</v>
      </c>
      <c r="D85" s="46">
        <v>2.0699999999999998</v>
      </c>
      <c r="E85" s="46">
        <v>2.0699999999999998</v>
      </c>
    </row>
    <row r="86" spans="1:5">
      <c r="A86" s="86" t="s">
        <v>20</v>
      </c>
      <c r="B86" s="87" t="s">
        <v>18</v>
      </c>
      <c r="C86" s="87">
        <v>512</v>
      </c>
      <c r="D86" s="46">
        <v>2.0699999999999998</v>
      </c>
      <c r="E86" s="46">
        <v>2.0699999999999998</v>
      </c>
    </row>
    <row r="87" spans="1:5">
      <c r="A87" s="86" t="s">
        <v>21</v>
      </c>
      <c r="B87" s="87" t="s">
        <v>18</v>
      </c>
      <c r="C87" s="87">
        <v>1024</v>
      </c>
      <c r="D87" s="46">
        <v>2.0699999999999998</v>
      </c>
      <c r="E87" s="46">
        <v>2.0699999999999998</v>
      </c>
    </row>
    <row r="88" spans="1:5">
      <c r="A88" s="86" t="s">
        <v>22</v>
      </c>
      <c r="B88" s="87" t="s">
        <v>23</v>
      </c>
      <c r="C88" s="87">
        <v>2048</v>
      </c>
      <c r="D88" s="46">
        <v>2.04</v>
      </c>
      <c r="E88" s="46">
        <v>2.04</v>
      </c>
    </row>
    <row r="89" spans="1:5">
      <c r="A89" s="86" t="s">
        <v>24</v>
      </c>
      <c r="B89" s="87" t="s">
        <v>25</v>
      </c>
      <c r="C89" s="87">
        <v>4096</v>
      </c>
      <c r="D89" s="46">
        <v>2.02</v>
      </c>
      <c r="E89" s="46">
        <v>2.02</v>
      </c>
    </row>
  </sheetData>
  <sheetProtection password="DFDD" sheet="1" objects="1" scenarios="1"/>
  <mergeCells count="3">
    <mergeCell ref="A1:E1"/>
    <mergeCell ref="B50:C50"/>
    <mergeCell ref="B51:C5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opLeftCell="A94" zoomScaleNormal="100" workbookViewId="0">
      <selection activeCell="F10" sqref="F10"/>
    </sheetView>
  </sheetViews>
  <sheetFormatPr defaultColWidth="9.109375" defaultRowHeight="13.2"/>
  <cols>
    <col min="1" max="1" width="48.88671875" style="2" bestFit="1" customWidth="1"/>
    <col min="2" max="2" width="13.88671875" style="83" bestFit="1" customWidth="1"/>
    <col min="3" max="3" width="8.5546875" style="83" bestFit="1" customWidth="1"/>
    <col min="4" max="4" width="19" style="2" customWidth="1"/>
    <col min="5" max="5" width="21.44140625" style="2" customWidth="1"/>
    <col min="6" max="6" width="14.6640625" style="2" customWidth="1"/>
    <col min="7" max="7" width="15" style="2" customWidth="1"/>
    <col min="8" max="8" width="16.109375" style="2" customWidth="1"/>
    <col min="9" max="9" width="19.6640625" style="2" customWidth="1"/>
    <col min="10" max="10" width="16.109375" style="2" customWidth="1"/>
    <col min="11" max="16384" width="9.109375" style="2"/>
  </cols>
  <sheetData>
    <row r="1" spans="1:6">
      <c r="A1" s="178" t="s">
        <v>43</v>
      </c>
      <c r="B1" s="178"/>
      <c r="C1" s="178"/>
      <c r="D1" s="178"/>
      <c r="E1" s="178"/>
      <c r="F1" s="3"/>
    </row>
    <row r="2" spans="1:6">
      <c r="A2" s="1"/>
    </row>
    <row r="3" spans="1:6">
      <c r="A3" s="1" t="s">
        <v>119</v>
      </c>
    </row>
    <row r="4" spans="1:6">
      <c r="A4" s="1"/>
    </row>
    <row r="5" spans="1:6">
      <c r="A5" s="105" t="s">
        <v>136</v>
      </c>
    </row>
    <row r="6" spans="1:6" ht="26.4">
      <c r="A6" s="5" t="s">
        <v>0</v>
      </c>
      <c r="B6" s="7" t="s">
        <v>321</v>
      </c>
      <c r="C6" s="7" t="s">
        <v>322</v>
      </c>
      <c r="D6" s="7" t="s">
        <v>30</v>
      </c>
      <c r="E6" s="7" t="s">
        <v>33</v>
      </c>
    </row>
    <row r="7" spans="1:6">
      <c r="A7" s="10" t="s">
        <v>45</v>
      </c>
      <c r="B7" s="113" t="s">
        <v>56</v>
      </c>
      <c r="C7" s="113" t="s">
        <v>56</v>
      </c>
      <c r="D7" s="11">
        <v>58.74</v>
      </c>
      <c r="E7" s="11">
        <v>29.37</v>
      </c>
    </row>
    <row r="8" spans="1:6">
      <c r="A8" s="10" t="s">
        <v>46</v>
      </c>
      <c r="B8" s="114" t="s">
        <v>57</v>
      </c>
      <c r="C8" s="114" t="s">
        <v>57</v>
      </c>
      <c r="D8" s="11">
        <v>76.7</v>
      </c>
      <c r="E8" s="11">
        <v>38.35</v>
      </c>
    </row>
    <row r="9" spans="1:6">
      <c r="A9" s="10" t="s">
        <v>47</v>
      </c>
      <c r="B9" s="114" t="s">
        <v>330</v>
      </c>
      <c r="C9" s="114" t="s">
        <v>330</v>
      </c>
      <c r="D9" s="11">
        <v>84.7</v>
      </c>
      <c r="E9" s="11">
        <v>42.35</v>
      </c>
    </row>
    <row r="10" spans="1:6">
      <c r="A10" s="10" t="s">
        <v>48</v>
      </c>
      <c r="B10" s="113" t="s">
        <v>58</v>
      </c>
      <c r="C10" s="113" t="s">
        <v>58</v>
      </c>
      <c r="D10" s="11">
        <v>199.58</v>
      </c>
      <c r="E10" s="11">
        <v>99.79</v>
      </c>
    </row>
    <row r="11" spans="1:6">
      <c r="A11" s="10" t="s">
        <v>49</v>
      </c>
      <c r="B11" s="113" t="s">
        <v>59</v>
      </c>
      <c r="C11" s="113" t="s">
        <v>59</v>
      </c>
      <c r="D11" s="11">
        <v>218</v>
      </c>
      <c r="E11" s="11">
        <v>109.16</v>
      </c>
    </row>
    <row r="12" spans="1:6">
      <c r="A12" s="10" t="s">
        <v>50</v>
      </c>
      <c r="B12" s="113" t="s">
        <v>60</v>
      </c>
      <c r="C12" s="113" t="s">
        <v>60</v>
      </c>
      <c r="D12" s="11">
        <v>231</v>
      </c>
      <c r="E12" s="11">
        <v>115.66</v>
      </c>
    </row>
    <row r="13" spans="1:6">
      <c r="A13" s="10" t="s">
        <v>51</v>
      </c>
      <c r="B13" s="113" t="s">
        <v>61</v>
      </c>
      <c r="C13" s="113" t="s">
        <v>61</v>
      </c>
      <c r="D13" s="11">
        <v>310</v>
      </c>
      <c r="E13" s="11">
        <v>155.16</v>
      </c>
    </row>
    <row r="14" spans="1:6">
      <c r="A14" s="10" t="s">
        <v>52</v>
      </c>
      <c r="B14" s="113" t="s">
        <v>62</v>
      </c>
      <c r="C14" s="113" t="s">
        <v>62</v>
      </c>
      <c r="D14" s="11">
        <v>412</v>
      </c>
      <c r="E14" s="11">
        <v>206.08</v>
      </c>
    </row>
    <row r="15" spans="1:6">
      <c r="A15" s="10" t="s">
        <v>53</v>
      </c>
      <c r="B15" s="113" t="s">
        <v>63</v>
      </c>
      <c r="C15" s="113" t="s">
        <v>63</v>
      </c>
      <c r="D15" s="11">
        <v>738</v>
      </c>
      <c r="E15" s="11">
        <v>369.23</v>
      </c>
    </row>
    <row r="16" spans="1:6">
      <c r="A16" s="10" t="s">
        <v>54</v>
      </c>
      <c r="B16" s="113" t="s">
        <v>64</v>
      </c>
      <c r="C16" s="113" t="s">
        <v>64</v>
      </c>
      <c r="D16" s="11">
        <v>1063</v>
      </c>
      <c r="E16" s="11">
        <v>531.73</v>
      </c>
    </row>
    <row r="17" spans="1:5">
      <c r="A17" s="10" t="s">
        <v>55</v>
      </c>
      <c r="B17" s="113" t="s">
        <v>65</v>
      </c>
      <c r="C17" s="113" t="s">
        <v>65</v>
      </c>
      <c r="D17" s="11">
        <v>1713</v>
      </c>
      <c r="E17" s="11">
        <v>856.73</v>
      </c>
    </row>
    <row r="19" spans="1:5">
      <c r="A19" s="1" t="s">
        <v>44</v>
      </c>
    </row>
    <row r="21" spans="1:5">
      <c r="A21" s="115" t="s">
        <v>137</v>
      </c>
    </row>
    <row r="22" spans="1:5" ht="39.6">
      <c r="A22" s="5" t="s">
        <v>0</v>
      </c>
      <c r="B22" s="7" t="s">
        <v>321</v>
      </c>
      <c r="C22" s="7" t="s">
        <v>322</v>
      </c>
      <c r="D22" s="4" t="s">
        <v>203</v>
      </c>
      <c r="E22" s="4" t="s">
        <v>40</v>
      </c>
    </row>
    <row r="23" spans="1:5">
      <c r="A23" s="10" t="s">
        <v>45</v>
      </c>
      <c r="B23" s="113" t="s">
        <v>56</v>
      </c>
      <c r="C23" s="113" t="s">
        <v>56</v>
      </c>
      <c r="D23" s="46">
        <v>2</v>
      </c>
      <c r="E23" s="46">
        <v>2</v>
      </c>
    </row>
    <row r="24" spans="1:5">
      <c r="A24" s="10" t="s">
        <v>46</v>
      </c>
      <c r="B24" s="114" t="s">
        <v>57</v>
      </c>
      <c r="C24" s="114" t="s">
        <v>57</v>
      </c>
      <c r="D24" s="46">
        <v>2</v>
      </c>
      <c r="E24" s="46">
        <v>2</v>
      </c>
    </row>
    <row r="25" spans="1:5">
      <c r="A25" s="10" t="s">
        <v>47</v>
      </c>
      <c r="B25" s="114" t="s">
        <v>330</v>
      </c>
      <c r="C25" s="114" t="s">
        <v>330</v>
      </c>
      <c r="D25" s="46">
        <v>2</v>
      </c>
      <c r="E25" s="46">
        <v>2</v>
      </c>
    </row>
    <row r="26" spans="1:5">
      <c r="A26" s="10" t="s">
        <v>48</v>
      </c>
      <c r="B26" s="113" t="s">
        <v>58</v>
      </c>
      <c r="C26" s="113" t="s">
        <v>58</v>
      </c>
      <c r="D26" s="46">
        <v>2</v>
      </c>
      <c r="E26" s="46">
        <v>2</v>
      </c>
    </row>
    <row r="27" spans="1:5">
      <c r="A27" s="10" t="s">
        <v>49</v>
      </c>
      <c r="B27" s="113" t="s">
        <v>59</v>
      </c>
      <c r="C27" s="113" t="s">
        <v>59</v>
      </c>
      <c r="D27" s="46">
        <v>2</v>
      </c>
      <c r="E27" s="46">
        <v>2</v>
      </c>
    </row>
    <row r="28" spans="1:5">
      <c r="A28" s="10" t="s">
        <v>50</v>
      </c>
      <c r="B28" s="113" t="s">
        <v>60</v>
      </c>
      <c r="C28" s="113" t="s">
        <v>60</v>
      </c>
      <c r="D28" s="46">
        <v>2</v>
      </c>
      <c r="E28" s="46">
        <v>2</v>
      </c>
    </row>
    <row r="29" spans="1:5">
      <c r="A29" s="10" t="s">
        <v>51</v>
      </c>
      <c r="B29" s="113" t="s">
        <v>61</v>
      </c>
      <c r="C29" s="113" t="s">
        <v>61</v>
      </c>
      <c r="D29" s="46">
        <v>2</v>
      </c>
      <c r="E29" s="46">
        <v>2</v>
      </c>
    </row>
    <row r="30" spans="1:5">
      <c r="A30" s="10" t="s">
        <v>52</v>
      </c>
      <c r="B30" s="113" t="s">
        <v>62</v>
      </c>
      <c r="C30" s="113" t="s">
        <v>62</v>
      </c>
      <c r="D30" s="46">
        <v>2</v>
      </c>
      <c r="E30" s="46">
        <v>2</v>
      </c>
    </row>
    <row r="31" spans="1:5">
      <c r="A31" s="10" t="s">
        <v>53</v>
      </c>
      <c r="B31" s="113" t="s">
        <v>63</v>
      </c>
      <c r="C31" s="113" t="s">
        <v>63</v>
      </c>
      <c r="D31" s="46">
        <v>2</v>
      </c>
      <c r="E31" s="46">
        <v>2</v>
      </c>
    </row>
    <row r="32" spans="1:5">
      <c r="A32" s="10" t="s">
        <v>54</v>
      </c>
      <c r="B32" s="113" t="s">
        <v>64</v>
      </c>
      <c r="C32" s="113" t="s">
        <v>64</v>
      </c>
      <c r="D32" s="46">
        <v>2</v>
      </c>
      <c r="E32" s="46">
        <v>2</v>
      </c>
    </row>
    <row r="33" spans="1:5">
      <c r="A33" s="10" t="s">
        <v>55</v>
      </c>
      <c r="B33" s="113" t="s">
        <v>65</v>
      </c>
      <c r="C33" s="113" t="s">
        <v>65</v>
      </c>
      <c r="D33" s="46">
        <v>2</v>
      </c>
      <c r="E33" s="46">
        <v>2</v>
      </c>
    </row>
    <row r="34" spans="1:5">
      <c r="A34" s="115"/>
    </row>
    <row r="35" spans="1:5">
      <c r="A35" s="115" t="s">
        <v>346</v>
      </c>
    </row>
    <row r="36" spans="1:5" ht="39.6">
      <c r="A36" s="5" t="s">
        <v>38</v>
      </c>
      <c r="B36" s="90"/>
      <c r="C36" s="90"/>
      <c r="D36" s="7" t="s">
        <v>32</v>
      </c>
      <c r="E36" s="7" t="s">
        <v>31</v>
      </c>
    </row>
    <row r="37" spans="1:5">
      <c r="A37" s="10" t="s">
        <v>38</v>
      </c>
      <c r="B37" s="90"/>
      <c r="C37" s="90"/>
      <c r="D37" s="97"/>
      <c r="E37" s="11">
        <v>1</v>
      </c>
    </row>
    <row r="38" spans="1:5">
      <c r="A38" s="42"/>
    </row>
    <row r="39" spans="1:5">
      <c r="A39" s="1" t="s">
        <v>446</v>
      </c>
      <c r="D39" s="83"/>
      <c r="E39" s="83"/>
    </row>
    <row r="40" spans="1:5" ht="39.6">
      <c r="A40" s="5" t="s">
        <v>0</v>
      </c>
      <c r="B40" s="7" t="s">
        <v>321</v>
      </c>
      <c r="C40" s="7" t="s">
        <v>322</v>
      </c>
      <c r="D40" s="4" t="s">
        <v>203</v>
      </c>
      <c r="E40" s="7" t="s">
        <v>40</v>
      </c>
    </row>
    <row r="41" spans="1:5">
      <c r="A41" s="10" t="s">
        <v>45</v>
      </c>
      <c r="B41" s="113" t="s">
        <v>56</v>
      </c>
      <c r="C41" s="113" t="s">
        <v>56</v>
      </c>
      <c r="D41" s="116"/>
      <c r="E41" s="46">
        <v>1.1000000000000001</v>
      </c>
    </row>
    <row r="42" spans="1:5">
      <c r="A42" s="10" t="s">
        <v>46</v>
      </c>
      <c r="B42" s="114" t="s">
        <v>57</v>
      </c>
      <c r="C42" s="114" t="s">
        <v>57</v>
      </c>
      <c r="D42" s="116"/>
      <c r="E42" s="46">
        <v>1.1000000000000001</v>
      </c>
    </row>
    <row r="43" spans="1:5">
      <c r="A43" s="10" t="s">
        <v>47</v>
      </c>
      <c r="B43" s="114" t="s">
        <v>330</v>
      </c>
      <c r="C43" s="114" t="s">
        <v>330</v>
      </c>
      <c r="D43" s="116"/>
      <c r="E43" s="46">
        <v>1.1000000000000001</v>
      </c>
    </row>
    <row r="44" spans="1:5">
      <c r="A44" s="10" t="s">
        <v>48</v>
      </c>
      <c r="B44" s="113" t="s">
        <v>58</v>
      </c>
      <c r="C44" s="113" t="s">
        <v>58</v>
      </c>
      <c r="D44" s="116"/>
      <c r="E44" s="46">
        <v>1.1000000000000001</v>
      </c>
    </row>
    <row r="45" spans="1:5">
      <c r="A45" s="10" t="s">
        <v>49</v>
      </c>
      <c r="B45" s="113" t="s">
        <v>59</v>
      </c>
      <c r="C45" s="113" t="s">
        <v>59</v>
      </c>
      <c r="D45" s="116"/>
      <c r="E45" s="46">
        <v>1.1000000000000001</v>
      </c>
    </row>
    <row r="46" spans="1:5">
      <c r="A46" s="10" t="s">
        <v>50</v>
      </c>
      <c r="B46" s="113" t="s">
        <v>60</v>
      </c>
      <c r="C46" s="113" t="s">
        <v>60</v>
      </c>
      <c r="D46" s="116"/>
      <c r="E46" s="46">
        <v>1.1000000000000001</v>
      </c>
    </row>
    <row r="47" spans="1:5">
      <c r="A47" s="10" t="s">
        <v>51</v>
      </c>
      <c r="B47" s="113" t="s">
        <v>61</v>
      </c>
      <c r="C47" s="113" t="s">
        <v>61</v>
      </c>
      <c r="D47" s="116"/>
      <c r="E47" s="46">
        <v>1.1000000000000001</v>
      </c>
    </row>
    <row r="48" spans="1:5">
      <c r="A48" s="10" t="s">
        <v>52</v>
      </c>
      <c r="B48" s="113" t="s">
        <v>62</v>
      </c>
      <c r="C48" s="113" t="s">
        <v>62</v>
      </c>
      <c r="D48" s="116"/>
      <c r="E48" s="46">
        <v>1.1000000000000001</v>
      </c>
    </row>
    <row r="49" spans="1:5">
      <c r="A49" s="10" t="s">
        <v>53</v>
      </c>
      <c r="B49" s="113" t="s">
        <v>63</v>
      </c>
      <c r="C49" s="113" t="s">
        <v>63</v>
      </c>
      <c r="D49" s="116"/>
      <c r="E49" s="46">
        <v>1.1000000000000001</v>
      </c>
    </row>
    <row r="50" spans="1:5">
      <c r="A50" s="10" t="s">
        <v>54</v>
      </c>
      <c r="B50" s="113" t="s">
        <v>64</v>
      </c>
      <c r="C50" s="113" t="s">
        <v>64</v>
      </c>
      <c r="D50" s="116"/>
      <c r="E50" s="46">
        <v>1.1000000000000001</v>
      </c>
    </row>
    <row r="51" spans="1:5">
      <c r="A51" s="10" t="s">
        <v>55</v>
      </c>
      <c r="B51" s="113" t="s">
        <v>65</v>
      </c>
      <c r="C51" s="113" t="s">
        <v>65</v>
      </c>
      <c r="D51" s="116"/>
      <c r="E51" s="46">
        <v>1.1000000000000001</v>
      </c>
    </row>
    <row r="52" spans="1:5">
      <c r="A52" s="42"/>
      <c r="B52" s="100"/>
      <c r="C52" s="100"/>
      <c r="D52" s="100"/>
      <c r="E52" s="100"/>
    </row>
    <row r="53" spans="1:5">
      <c r="A53" s="1" t="s">
        <v>201</v>
      </c>
      <c r="D53" s="100"/>
      <c r="E53" s="100"/>
    </row>
    <row r="54" spans="1:5" ht="39.6">
      <c r="A54" s="5" t="s">
        <v>0</v>
      </c>
      <c r="B54" s="7" t="s">
        <v>321</v>
      </c>
      <c r="C54" s="7" t="s">
        <v>322</v>
      </c>
      <c r="D54" s="4" t="s">
        <v>203</v>
      </c>
      <c r="E54" s="7" t="s">
        <v>40</v>
      </c>
    </row>
    <row r="55" spans="1:5">
      <c r="A55" s="10" t="s">
        <v>45</v>
      </c>
      <c r="B55" s="113" t="s">
        <v>56</v>
      </c>
      <c r="C55" s="113" t="s">
        <v>56</v>
      </c>
      <c r="D55" s="46">
        <v>2.0499999999999998</v>
      </c>
      <c r="E55" s="46">
        <v>2.0499999999999998</v>
      </c>
    </row>
    <row r="56" spans="1:5">
      <c r="A56" s="10" t="s">
        <v>46</v>
      </c>
      <c r="B56" s="114" t="s">
        <v>57</v>
      </c>
      <c r="C56" s="114" t="s">
        <v>57</v>
      </c>
      <c r="D56" s="46">
        <v>2.0499999999999998</v>
      </c>
      <c r="E56" s="46">
        <v>2.0499999999999998</v>
      </c>
    </row>
    <row r="57" spans="1:5">
      <c r="A57" s="10" t="s">
        <v>47</v>
      </c>
      <c r="B57" s="114" t="s">
        <v>330</v>
      </c>
      <c r="C57" s="114" t="s">
        <v>330</v>
      </c>
      <c r="D57" s="46">
        <v>2.0499999999999998</v>
      </c>
      <c r="E57" s="46">
        <v>2.0499999999999998</v>
      </c>
    </row>
    <row r="58" spans="1:5">
      <c r="A58" s="10" t="s">
        <v>48</v>
      </c>
      <c r="B58" s="113" t="s">
        <v>58</v>
      </c>
      <c r="C58" s="113" t="s">
        <v>58</v>
      </c>
      <c r="D58" s="46">
        <v>2.0499999999999998</v>
      </c>
      <c r="E58" s="46">
        <v>2.0499999999999998</v>
      </c>
    </row>
    <row r="59" spans="1:5">
      <c r="A59" s="10" t="s">
        <v>49</v>
      </c>
      <c r="B59" s="113" t="s">
        <v>59</v>
      </c>
      <c r="C59" s="113" t="s">
        <v>59</v>
      </c>
      <c r="D59" s="46">
        <v>2.0499999999999998</v>
      </c>
      <c r="E59" s="46">
        <v>2.0499999999999998</v>
      </c>
    </row>
    <row r="60" spans="1:5">
      <c r="A60" s="10" t="s">
        <v>50</v>
      </c>
      <c r="B60" s="113" t="s">
        <v>60</v>
      </c>
      <c r="C60" s="113" t="s">
        <v>60</v>
      </c>
      <c r="D60" s="46">
        <v>2.0499999999999998</v>
      </c>
      <c r="E60" s="46">
        <v>2.0499999999999998</v>
      </c>
    </row>
    <row r="61" spans="1:5">
      <c r="A61" s="10" t="s">
        <v>51</v>
      </c>
      <c r="B61" s="113" t="s">
        <v>61</v>
      </c>
      <c r="C61" s="113" t="s">
        <v>61</v>
      </c>
      <c r="D61" s="46">
        <v>2.0499999999999998</v>
      </c>
      <c r="E61" s="46">
        <v>2.0499999999999998</v>
      </c>
    </row>
    <row r="62" spans="1:5">
      <c r="A62" s="10" t="s">
        <v>52</v>
      </c>
      <c r="B62" s="113" t="s">
        <v>62</v>
      </c>
      <c r="C62" s="113" t="s">
        <v>62</v>
      </c>
      <c r="D62" s="46">
        <v>2.0499999999999998</v>
      </c>
      <c r="E62" s="46">
        <v>2.0499999999999998</v>
      </c>
    </row>
    <row r="63" spans="1:5">
      <c r="A63" s="10" t="s">
        <v>53</v>
      </c>
      <c r="B63" s="113" t="s">
        <v>63</v>
      </c>
      <c r="C63" s="113" t="s">
        <v>63</v>
      </c>
      <c r="D63" s="46">
        <v>2.0499999999999998</v>
      </c>
      <c r="E63" s="46">
        <v>2.0499999999999998</v>
      </c>
    </row>
    <row r="64" spans="1:5">
      <c r="A64" s="10" t="s">
        <v>54</v>
      </c>
      <c r="B64" s="113" t="s">
        <v>64</v>
      </c>
      <c r="C64" s="113" t="s">
        <v>64</v>
      </c>
      <c r="D64" s="46">
        <v>2.0499999999999998</v>
      </c>
      <c r="E64" s="46">
        <v>2.0499999999999998</v>
      </c>
    </row>
    <row r="65" spans="1:5">
      <c r="A65" s="10" t="s">
        <v>55</v>
      </c>
      <c r="B65" s="113" t="s">
        <v>65</v>
      </c>
      <c r="C65" s="113" t="s">
        <v>65</v>
      </c>
      <c r="D65" s="46">
        <v>2.0499999999999998</v>
      </c>
      <c r="E65" s="46">
        <v>2.0499999999999998</v>
      </c>
    </row>
  </sheetData>
  <sheetProtection password="DFDD" sheet="1" objects="1" scenarios="1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workbookViewId="0">
      <selection activeCell="G23" sqref="G23"/>
    </sheetView>
  </sheetViews>
  <sheetFormatPr defaultColWidth="9.109375" defaultRowHeight="13.2"/>
  <cols>
    <col min="1" max="1" width="43.109375" style="2" bestFit="1" customWidth="1"/>
    <col min="2" max="2" width="12.44140625" style="83" bestFit="1" customWidth="1"/>
    <col min="3" max="3" width="11.33203125" style="83" customWidth="1"/>
    <col min="4" max="4" width="21.109375" style="2" customWidth="1"/>
    <col min="5" max="5" width="24.88671875" style="2" customWidth="1"/>
    <col min="6" max="6" width="4.6640625" style="2" customWidth="1"/>
    <col min="7" max="7" width="19.6640625" style="2" customWidth="1"/>
    <col min="8" max="8" width="16.109375" style="2" customWidth="1"/>
    <col min="9" max="16384" width="9.109375" style="2"/>
  </cols>
  <sheetData>
    <row r="1" spans="1:5">
      <c r="A1" s="178" t="s">
        <v>98</v>
      </c>
      <c r="B1" s="178"/>
      <c r="C1" s="178"/>
      <c r="D1" s="178"/>
      <c r="E1" s="178"/>
    </row>
    <row r="2" spans="1:5">
      <c r="A2" s="1"/>
    </row>
    <row r="3" spans="1:5">
      <c r="A3" s="1" t="s">
        <v>120</v>
      </c>
    </row>
    <row r="4" spans="1:5">
      <c r="A4" s="1"/>
    </row>
    <row r="5" spans="1:5">
      <c r="A5" s="1" t="s">
        <v>138</v>
      </c>
    </row>
    <row r="6" spans="1:5" ht="26.4">
      <c r="A6" s="5" t="s">
        <v>0</v>
      </c>
      <c r="B6" s="184" t="s">
        <v>425</v>
      </c>
      <c r="C6" s="185"/>
      <c r="D6" s="7" t="s">
        <v>30</v>
      </c>
      <c r="E6" s="7" t="s">
        <v>33</v>
      </c>
    </row>
    <row r="7" spans="1:5">
      <c r="A7" s="10" t="s">
        <v>100</v>
      </c>
      <c r="B7" s="182" t="s">
        <v>323</v>
      </c>
      <c r="C7" s="183"/>
      <c r="D7" s="112">
        <v>127.9</v>
      </c>
      <c r="E7" s="112">
        <v>63.95</v>
      </c>
    </row>
    <row r="8" spans="1:5">
      <c r="A8" s="10" t="s">
        <v>101</v>
      </c>
      <c r="B8" s="182" t="s">
        <v>324</v>
      </c>
      <c r="C8" s="183"/>
      <c r="D8" s="112">
        <v>127.9</v>
      </c>
      <c r="E8" s="112">
        <v>63.95</v>
      </c>
    </row>
    <row r="9" spans="1:5">
      <c r="A9" s="10" t="s">
        <v>102</v>
      </c>
      <c r="B9" s="182" t="s">
        <v>325</v>
      </c>
      <c r="C9" s="183"/>
      <c r="D9" s="112">
        <v>243.9</v>
      </c>
      <c r="E9" s="112">
        <v>121.95</v>
      </c>
    </row>
    <row r="11" spans="1:5">
      <c r="A11" s="1" t="s">
        <v>99</v>
      </c>
    </row>
    <row r="13" spans="1:5" s="85" customFormat="1">
      <c r="A13" s="93" t="s">
        <v>347</v>
      </c>
      <c r="B13" s="55"/>
      <c r="C13" s="55"/>
      <c r="D13" s="55"/>
    </row>
    <row r="14" spans="1:5" s="85" customFormat="1" ht="26.4">
      <c r="A14" s="57" t="s">
        <v>39</v>
      </c>
      <c r="B14" s="179"/>
      <c r="C14" s="180"/>
      <c r="D14" s="4" t="s">
        <v>32</v>
      </c>
      <c r="E14" s="4" t="s">
        <v>31</v>
      </c>
    </row>
    <row r="15" spans="1:5" s="85" customFormat="1">
      <c r="A15" s="86" t="s">
        <v>219</v>
      </c>
      <c r="B15" s="179"/>
      <c r="C15" s="180"/>
      <c r="D15" s="97"/>
      <c r="E15" s="11">
        <v>1.22</v>
      </c>
    </row>
    <row r="16" spans="1:5" s="85" customFormat="1">
      <c r="A16" s="95"/>
      <c r="B16" s="56"/>
      <c r="C16" s="56"/>
      <c r="D16" s="56"/>
      <c r="E16" s="96"/>
    </row>
    <row r="17" spans="1:6">
      <c r="A17" s="1" t="s">
        <v>445</v>
      </c>
      <c r="D17" s="83"/>
      <c r="E17" s="83"/>
      <c r="F17" s="83"/>
    </row>
    <row r="18" spans="1:6" ht="39.6">
      <c r="A18" s="5" t="s">
        <v>0</v>
      </c>
      <c r="B18" s="184" t="s">
        <v>425</v>
      </c>
      <c r="C18" s="185"/>
      <c r="D18" s="7" t="s">
        <v>203</v>
      </c>
      <c r="E18" s="7" t="s">
        <v>40</v>
      </c>
      <c r="F18" s="83"/>
    </row>
    <row r="19" spans="1:6">
      <c r="A19" s="10" t="s">
        <v>100</v>
      </c>
      <c r="B19" s="182" t="s">
        <v>323</v>
      </c>
      <c r="C19" s="183"/>
      <c r="D19" s="90"/>
      <c r="E19" s="46">
        <v>1.1000000000000001</v>
      </c>
      <c r="F19" s="83"/>
    </row>
    <row r="20" spans="1:6">
      <c r="A20" s="10" t="s">
        <v>101</v>
      </c>
      <c r="B20" s="182" t="s">
        <v>324</v>
      </c>
      <c r="C20" s="183"/>
      <c r="D20" s="90"/>
      <c r="E20" s="46">
        <v>1.1000000000000001</v>
      </c>
      <c r="F20" s="83"/>
    </row>
    <row r="21" spans="1:6">
      <c r="A21" s="10" t="s">
        <v>102</v>
      </c>
      <c r="B21" s="182" t="s">
        <v>325</v>
      </c>
      <c r="C21" s="183"/>
      <c r="D21" s="90"/>
      <c r="E21" s="46">
        <v>1.1000000000000001</v>
      </c>
      <c r="F21" s="83"/>
    </row>
    <row r="22" spans="1:6">
      <c r="A22" s="42"/>
      <c r="B22" s="100"/>
      <c r="C22" s="100"/>
      <c r="D22" s="100"/>
      <c r="E22" s="100"/>
      <c r="F22" s="100"/>
    </row>
  </sheetData>
  <sheetProtection password="DFDD" sheet="1" objects="1" scenarios="1"/>
  <mergeCells count="11">
    <mergeCell ref="B19:C19"/>
    <mergeCell ref="B20:C20"/>
    <mergeCell ref="B21:C21"/>
    <mergeCell ref="A1:E1"/>
    <mergeCell ref="B6:C6"/>
    <mergeCell ref="B18:C18"/>
    <mergeCell ref="B14:C14"/>
    <mergeCell ref="B15:C15"/>
    <mergeCell ref="B7:C7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showGridLines="0" zoomScaleNormal="100" workbookViewId="0">
      <selection activeCell="A5" sqref="A5"/>
    </sheetView>
  </sheetViews>
  <sheetFormatPr defaultColWidth="9.109375" defaultRowHeight="13.2"/>
  <cols>
    <col min="1" max="1" width="30.88671875" style="85" customWidth="1"/>
    <col min="2" max="2" width="16.33203125" style="55" bestFit="1" customWidth="1"/>
    <col min="3" max="3" width="10.6640625" style="55" bestFit="1" customWidth="1"/>
    <col min="4" max="4" width="16.109375" style="85" customWidth="1"/>
    <col min="5" max="5" width="13.5546875" style="85" customWidth="1"/>
    <col min="6" max="6" width="11.88671875" style="85" customWidth="1"/>
    <col min="7" max="7" width="19" style="85" customWidth="1"/>
    <col min="8" max="8" width="19.44140625" style="85" customWidth="1"/>
    <col min="9" max="9" width="2" style="85" customWidth="1"/>
    <col min="10" max="10" width="19.5546875" style="85" customWidth="1"/>
    <col min="11" max="11" width="19.44140625" style="85" customWidth="1"/>
    <col min="12" max="12" width="17.44140625" style="85" customWidth="1"/>
    <col min="13" max="13" width="10.5546875" style="85" customWidth="1"/>
    <col min="14" max="14" width="18.44140625" style="85" bestFit="1" customWidth="1"/>
    <col min="15" max="16384" width="9.109375" style="85"/>
  </cols>
  <sheetData>
    <row r="1" spans="1:13" s="102" customFormat="1">
      <c r="A1" s="178" t="s">
        <v>407</v>
      </c>
      <c r="B1" s="178"/>
      <c r="C1" s="178"/>
      <c r="D1" s="178"/>
      <c r="E1" s="178"/>
      <c r="F1" s="3"/>
    </row>
    <row r="2" spans="1:13" s="102" customFormat="1">
      <c r="A2" s="103"/>
      <c r="B2" s="104"/>
      <c r="C2" s="104"/>
    </row>
    <row r="3" spans="1:13">
      <c r="A3" s="105" t="s">
        <v>408</v>
      </c>
    </row>
    <row r="5" spans="1:13">
      <c r="A5" s="171" t="s">
        <v>409</v>
      </c>
    </row>
    <row r="6" spans="1:13" ht="52.8">
      <c r="A6" s="4" t="s">
        <v>0</v>
      </c>
      <c r="B6" s="4" t="s">
        <v>66</v>
      </c>
      <c r="C6" s="4" t="s">
        <v>77</v>
      </c>
      <c r="D6" s="4" t="s">
        <v>92</v>
      </c>
      <c r="E6" s="4" t="s">
        <v>93</v>
      </c>
      <c r="F6" s="4" t="s">
        <v>94</v>
      </c>
      <c r="G6" s="4" t="s">
        <v>32</v>
      </c>
      <c r="H6" s="4" t="s">
        <v>317</v>
      </c>
      <c r="J6" s="186" t="s">
        <v>318</v>
      </c>
      <c r="K6" s="186"/>
    </row>
    <row r="7" spans="1:13">
      <c r="A7" s="86" t="s">
        <v>67</v>
      </c>
      <c r="B7" s="106" t="s">
        <v>68</v>
      </c>
      <c r="C7" s="106" t="s">
        <v>88</v>
      </c>
      <c r="D7" s="107" t="s">
        <v>78</v>
      </c>
      <c r="E7" s="107" t="s">
        <v>79</v>
      </c>
      <c r="F7" s="107" t="s">
        <v>80</v>
      </c>
      <c r="G7" s="97"/>
      <c r="H7" s="11">
        <v>6.84</v>
      </c>
      <c r="J7" s="4" t="s">
        <v>96</v>
      </c>
      <c r="K7" s="4" t="s">
        <v>97</v>
      </c>
      <c r="L7" s="4" t="s">
        <v>95</v>
      </c>
    </row>
    <row r="8" spans="1:13">
      <c r="A8" s="86" t="s">
        <v>69</v>
      </c>
      <c r="B8" s="106" t="s">
        <v>70</v>
      </c>
      <c r="C8" s="106" t="s">
        <v>89</v>
      </c>
      <c r="D8" s="107" t="s">
        <v>81</v>
      </c>
      <c r="E8" s="107" t="s">
        <v>79</v>
      </c>
      <c r="F8" s="107" t="s">
        <v>82</v>
      </c>
      <c r="G8" s="97"/>
      <c r="H8" s="11">
        <v>6.5</v>
      </c>
      <c r="J8" s="108">
        <v>10</v>
      </c>
      <c r="K8" s="109">
        <v>100</v>
      </c>
      <c r="L8" s="110">
        <v>0.01</v>
      </c>
      <c r="M8" s="170" t="s">
        <v>587</v>
      </c>
    </row>
    <row r="9" spans="1:13">
      <c r="A9" s="86" t="s">
        <v>71</v>
      </c>
      <c r="B9" s="106" t="s">
        <v>72</v>
      </c>
      <c r="C9" s="106" t="s">
        <v>90</v>
      </c>
      <c r="D9" s="107" t="s">
        <v>83</v>
      </c>
      <c r="E9" s="107" t="s">
        <v>84</v>
      </c>
      <c r="F9" s="107" t="s">
        <v>85</v>
      </c>
      <c r="G9" s="97"/>
      <c r="H9" s="11">
        <v>6.23</v>
      </c>
      <c r="J9" s="108">
        <v>100</v>
      </c>
      <c r="K9" s="109">
        <v>1000</v>
      </c>
      <c r="L9" s="110">
        <v>0.05</v>
      </c>
    </row>
    <row r="10" spans="1:13">
      <c r="A10" s="86" t="s">
        <v>73</v>
      </c>
      <c r="B10" s="106" t="s">
        <v>74</v>
      </c>
      <c r="C10" s="106" t="s">
        <v>91</v>
      </c>
      <c r="D10" s="107" t="s">
        <v>86</v>
      </c>
      <c r="E10" s="107" t="s">
        <v>87</v>
      </c>
      <c r="F10" s="107" t="s">
        <v>82</v>
      </c>
      <c r="G10" s="97"/>
      <c r="H10" s="11">
        <v>6.05</v>
      </c>
      <c r="J10" s="108">
        <v>1000</v>
      </c>
      <c r="K10" s="97"/>
      <c r="L10" s="110">
        <v>0.52</v>
      </c>
    </row>
    <row r="11" spans="1:13">
      <c r="A11" s="86" t="s">
        <v>75</v>
      </c>
      <c r="B11" s="106" t="s">
        <v>76</v>
      </c>
      <c r="C11" s="106" t="s">
        <v>76</v>
      </c>
      <c r="D11" s="107" t="s">
        <v>82</v>
      </c>
      <c r="E11" s="107" t="s">
        <v>84</v>
      </c>
      <c r="F11" s="107" t="s">
        <v>82</v>
      </c>
      <c r="G11" s="97"/>
      <c r="H11" s="11">
        <v>5.68</v>
      </c>
    </row>
    <row r="12" spans="1:13">
      <c r="L12" s="111"/>
    </row>
  </sheetData>
  <sheetProtection password="DFDD" sheet="1" objects="1" scenarios="1"/>
  <mergeCells count="2">
    <mergeCell ref="A1:E1"/>
    <mergeCell ref="J6:K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workbookViewId="0">
      <selection activeCell="J1" sqref="J1"/>
    </sheetView>
  </sheetViews>
  <sheetFormatPr defaultColWidth="9.109375" defaultRowHeight="13.2"/>
  <cols>
    <col min="1" max="1" width="54" style="2" customWidth="1"/>
    <col min="2" max="3" width="9.109375" style="2"/>
    <col min="4" max="5" width="19.5546875" style="2" customWidth="1"/>
    <col min="6" max="16384" width="9.109375" style="2"/>
  </cols>
  <sheetData>
    <row r="1" spans="1:5">
      <c r="A1" s="178" t="s">
        <v>328</v>
      </c>
      <c r="B1" s="178"/>
      <c r="C1" s="178"/>
      <c r="D1" s="178"/>
      <c r="E1" s="178"/>
    </row>
    <row r="2" spans="1:5">
      <c r="A2" s="3"/>
      <c r="B2" s="3"/>
      <c r="C2" s="3"/>
      <c r="D2" s="3"/>
      <c r="E2" s="3"/>
    </row>
    <row r="3" spans="1:5" ht="26.4">
      <c r="A3" s="101" t="s">
        <v>443</v>
      </c>
      <c r="B3" s="55"/>
      <c r="C3" s="55"/>
      <c r="D3" s="85"/>
      <c r="E3" s="85"/>
    </row>
    <row r="4" spans="1:5" ht="26.4">
      <c r="A4" s="57" t="s">
        <v>36</v>
      </c>
      <c r="B4" s="187" t="s">
        <v>315</v>
      </c>
      <c r="C4" s="188"/>
      <c r="D4" s="4" t="s">
        <v>348</v>
      </c>
      <c r="E4" s="4" t="s">
        <v>349</v>
      </c>
    </row>
    <row r="5" spans="1:5">
      <c r="A5" s="86" t="s">
        <v>34</v>
      </c>
      <c r="B5" s="189" t="s">
        <v>41</v>
      </c>
      <c r="C5" s="190"/>
      <c r="D5" s="97"/>
      <c r="E5" s="11">
        <v>42.75</v>
      </c>
    </row>
    <row r="6" spans="1:5">
      <c r="A6" s="86" t="s">
        <v>35</v>
      </c>
      <c r="B6" s="189" t="s">
        <v>37</v>
      </c>
      <c r="C6" s="190"/>
      <c r="D6" s="97"/>
      <c r="E6" s="11">
        <v>12.04</v>
      </c>
    </row>
    <row r="8" spans="1:5" ht="26.4">
      <c r="A8" s="101" t="s">
        <v>488</v>
      </c>
      <c r="B8" s="55"/>
      <c r="C8" s="55"/>
      <c r="D8" s="85"/>
      <c r="E8" s="85"/>
    </row>
    <row r="9" spans="1:5" ht="39.6">
      <c r="A9" s="57" t="s">
        <v>36</v>
      </c>
      <c r="B9" s="187" t="s">
        <v>315</v>
      </c>
      <c r="C9" s="188"/>
      <c r="D9" s="7" t="s">
        <v>203</v>
      </c>
      <c r="E9" s="152" t="s">
        <v>40</v>
      </c>
    </row>
    <row r="10" spans="1:5">
      <c r="A10" s="86" t="s">
        <v>34</v>
      </c>
      <c r="B10" s="189" t="s">
        <v>41</v>
      </c>
      <c r="C10" s="190"/>
      <c r="D10" s="97"/>
      <c r="E10" s="46">
        <v>1.1000000000000001</v>
      </c>
    </row>
    <row r="11" spans="1:5">
      <c r="A11" s="86" t="s">
        <v>35</v>
      </c>
      <c r="B11" s="189" t="s">
        <v>37</v>
      </c>
      <c r="C11" s="190"/>
      <c r="D11" s="97"/>
      <c r="E11" s="46">
        <v>1.1000000000000001</v>
      </c>
    </row>
    <row r="13" spans="1:5">
      <c r="A13" s="178" t="s">
        <v>329</v>
      </c>
      <c r="B13" s="178"/>
      <c r="C13" s="178"/>
      <c r="D13" s="178"/>
      <c r="E13" s="178"/>
    </row>
    <row r="14" spans="1:5">
      <c r="A14" s="3"/>
      <c r="B14" s="3"/>
      <c r="C14" s="3"/>
      <c r="D14" s="3"/>
      <c r="E14" s="3"/>
    </row>
    <row r="15" spans="1:5" ht="26.4">
      <c r="A15" s="101" t="s">
        <v>444</v>
      </c>
      <c r="B15" s="55"/>
      <c r="C15" s="55"/>
      <c r="D15" s="85"/>
      <c r="E15" s="85"/>
    </row>
    <row r="16" spans="1:5" ht="26.4">
      <c r="A16" s="57" t="s">
        <v>36</v>
      </c>
      <c r="B16" s="187" t="s">
        <v>315</v>
      </c>
      <c r="C16" s="188"/>
      <c r="D16" s="4" t="s">
        <v>348</v>
      </c>
      <c r="E16" s="4" t="s">
        <v>349</v>
      </c>
    </row>
    <row r="17" spans="1:5">
      <c r="A17" s="86" t="s">
        <v>34</v>
      </c>
      <c r="B17" s="189" t="s">
        <v>41</v>
      </c>
      <c r="C17" s="190"/>
      <c r="D17" s="97"/>
      <c r="E17" s="11">
        <v>42.75</v>
      </c>
    </row>
    <row r="18" spans="1:5">
      <c r="A18" s="86" t="s">
        <v>35</v>
      </c>
      <c r="B18" s="189" t="s">
        <v>37</v>
      </c>
      <c r="C18" s="190"/>
      <c r="D18" s="97"/>
      <c r="E18" s="11">
        <v>12.04</v>
      </c>
    </row>
    <row r="20" spans="1:5" ht="26.4">
      <c r="A20" s="101" t="s">
        <v>489</v>
      </c>
      <c r="B20" s="55"/>
      <c r="C20" s="55"/>
      <c r="D20" s="85"/>
      <c r="E20" s="85"/>
    </row>
    <row r="21" spans="1:5" ht="39.6">
      <c r="A21" s="57" t="s">
        <v>36</v>
      </c>
      <c r="B21" s="187" t="s">
        <v>315</v>
      </c>
      <c r="C21" s="188"/>
      <c r="D21" s="7" t="s">
        <v>203</v>
      </c>
      <c r="E21" s="152" t="s">
        <v>40</v>
      </c>
    </row>
    <row r="22" spans="1:5">
      <c r="A22" s="86" t="s">
        <v>34</v>
      </c>
      <c r="B22" s="189" t="s">
        <v>41</v>
      </c>
      <c r="C22" s="190"/>
      <c r="D22" s="97"/>
      <c r="E22" s="46">
        <v>1.1000000000000001</v>
      </c>
    </row>
    <row r="23" spans="1:5">
      <c r="A23" s="86" t="s">
        <v>35</v>
      </c>
      <c r="B23" s="189" t="s">
        <v>37</v>
      </c>
      <c r="C23" s="190"/>
      <c r="D23" s="97"/>
      <c r="E23" s="46">
        <v>1.1000000000000001</v>
      </c>
    </row>
  </sheetData>
  <sheetProtection password="DFDD" sheet="1" objects="1" scenarios="1"/>
  <mergeCells count="14">
    <mergeCell ref="A1:E1"/>
    <mergeCell ref="A13:E13"/>
    <mergeCell ref="B4:C4"/>
    <mergeCell ref="B5:C5"/>
    <mergeCell ref="B6:C6"/>
    <mergeCell ref="B9:C9"/>
    <mergeCell ref="B10:C10"/>
    <mergeCell ref="B11:C11"/>
    <mergeCell ref="B21:C21"/>
    <mergeCell ref="B22:C22"/>
    <mergeCell ref="B23:C23"/>
    <mergeCell ref="B16:C16"/>
    <mergeCell ref="B17:C17"/>
    <mergeCell ref="B18:C1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499984740745262"/>
  </sheetPr>
  <dimension ref="A1:H55"/>
  <sheetViews>
    <sheetView showGridLines="0" zoomScaleNormal="100" workbookViewId="0">
      <selection activeCell="A16" sqref="A16"/>
    </sheetView>
  </sheetViews>
  <sheetFormatPr defaultColWidth="9.109375" defaultRowHeight="13.2"/>
  <cols>
    <col min="1" max="1" width="9.109375" style="2"/>
    <col min="2" max="2" width="64.5546875" style="2" customWidth="1"/>
    <col min="3" max="3" width="9.109375" style="2"/>
    <col min="4" max="4" width="12.6640625" style="2" customWidth="1"/>
    <col min="5" max="5" width="10.5546875" style="34" customWidth="1"/>
    <col min="6" max="6" width="26.6640625" style="2" customWidth="1"/>
    <col min="7" max="7" width="22.33203125" style="2" bestFit="1" customWidth="1"/>
    <col min="8" max="16384" width="9.109375" style="2"/>
  </cols>
  <sheetData>
    <row r="1" spans="1:8">
      <c r="A1" s="20"/>
      <c r="B1" s="21"/>
      <c r="C1" s="21"/>
      <c r="D1" s="21"/>
      <c r="E1" s="22"/>
      <c r="F1" s="21"/>
      <c r="G1" s="21"/>
      <c r="H1" s="23"/>
    </row>
    <row r="2" spans="1:8">
      <c r="A2" s="24"/>
      <c r="B2" s="25"/>
      <c r="C2" s="25"/>
      <c r="D2" s="25"/>
      <c r="E2" s="26"/>
      <c r="F2" s="27" t="s">
        <v>422</v>
      </c>
      <c r="G2" s="28">
        <f>G10+G34</f>
        <v>11829611.190000001</v>
      </c>
      <c r="H2" s="29"/>
    </row>
    <row r="3" spans="1:8">
      <c r="A3" s="24"/>
      <c r="B3" s="25"/>
      <c r="C3" s="25"/>
      <c r="D3" s="25"/>
      <c r="E3" s="26"/>
      <c r="F3" s="26"/>
      <c r="G3" s="25"/>
      <c r="H3" s="29"/>
    </row>
    <row r="4" spans="1:8">
      <c r="A4" s="30"/>
      <c r="B4" s="31"/>
      <c r="C4" s="31"/>
      <c r="D4" s="31"/>
      <c r="E4" s="32"/>
      <c r="F4" s="32"/>
      <c r="G4" s="31"/>
      <c r="H4" s="33"/>
    </row>
    <row r="5" spans="1:8">
      <c r="A5" s="20"/>
      <c r="B5" s="21"/>
      <c r="C5" s="21"/>
      <c r="D5" s="21"/>
      <c r="E5" s="22"/>
      <c r="F5" s="22"/>
      <c r="G5" s="21"/>
      <c r="H5" s="23"/>
    </row>
    <row r="6" spans="1:8">
      <c r="A6" s="24"/>
      <c r="B6" s="25"/>
      <c r="C6" s="25"/>
      <c r="D6" s="25"/>
      <c r="E6" s="26"/>
      <c r="F6" s="26"/>
      <c r="G6" s="25"/>
      <c r="H6" s="29"/>
    </row>
    <row r="7" spans="1:8">
      <c r="A7" s="24"/>
      <c r="B7" s="25"/>
      <c r="C7" s="25"/>
      <c r="D7" s="25"/>
      <c r="E7" s="26"/>
      <c r="F7" s="26"/>
      <c r="G7" s="25"/>
      <c r="H7" s="29"/>
    </row>
    <row r="8" spans="1:8">
      <c r="A8" s="24"/>
      <c r="B8" s="25"/>
      <c r="C8" s="25"/>
      <c r="D8" s="25"/>
      <c r="E8" s="26"/>
      <c r="F8" s="26"/>
      <c r="G8" s="25"/>
      <c r="H8" s="29"/>
    </row>
    <row r="9" spans="1:8">
      <c r="A9" s="24"/>
      <c r="B9" s="25"/>
      <c r="C9" s="25"/>
      <c r="D9" s="25"/>
      <c r="E9" s="26"/>
      <c r="F9" s="26"/>
      <c r="G9" s="25"/>
      <c r="H9" s="29"/>
    </row>
    <row r="10" spans="1:8">
      <c r="A10" s="24"/>
      <c r="B10" s="25"/>
      <c r="C10" s="25"/>
      <c r="D10" s="25"/>
      <c r="E10" s="26"/>
      <c r="F10" s="27" t="s">
        <v>423</v>
      </c>
      <c r="G10" s="155">
        <f>ROUND(SUM(G11:G16),2)</f>
        <v>10390726.380000001</v>
      </c>
      <c r="H10" s="29"/>
    </row>
    <row r="11" spans="1:8">
      <c r="A11" s="24"/>
      <c r="B11" s="25"/>
      <c r="C11" s="25"/>
      <c r="D11" s="25"/>
      <c r="E11" s="26"/>
      <c r="F11" s="80" t="s">
        <v>528</v>
      </c>
      <c r="G11" s="81">
        <f>SUMPRODUCT(SPUN!F7:F12,'PESI SICP (2)'!D8:D13)+SUMPRODUCT(SPUN!F7:F12,'PESI SICP (2)'!F8:F13,SPUN!F18:F23)+SUMPRODUCT(SPUN!F7:F12,'PESI SICP (2)'!U8:U13,SPUN!F63:F68)</f>
        <v>281086.93160000001</v>
      </c>
      <c r="H11" s="29"/>
    </row>
    <row r="12" spans="1:8">
      <c r="A12" s="24"/>
      <c r="B12" s="25"/>
      <c r="C12" s="25"/>
      <c r="D12" s="25"/>
      <c r="E12" s="26"/>
      <c r="F12" s="80" t="s">
        <v>527</v>
      </c>
      <c r="G12" s="81">
        <f>SUMPRODUCT('PESI SICP (2)'!E8:E13,SPUN!G7:G12)+SUMPRODUCT('PESI SICP (2)'!H8:H13,SPUN!G27:G32)+SUMPRODUCT('PESI SICP (2)'!L8:L13,SPUN!G36:G41)+SUMPRODUCT('PESI SICP (2)'!P8:P13,SPUN!G45:G50)</f>
        <v>7151437.2299999995</v>
      </c>
      <c r="H12" s="29"/>
    </row>
    <row r="13" spans="1:8">
      <c r="A13" s="24"/>
      <c r="B13" s="25"/>
      <c r="C13" s="25"/>
      <c r="D13" s="25"/>
      <c r="E13" s="26"/>
      <c r="F13" s="80" t="s">
        <v>529</v>
      </c>
      <c r="G13" s="81">
        <f>SUMPRODUCT(SPUN!G7:G12,'PESI SICP (2)'!G8:G13,SPUN!G18:G23)+SUMPRODUCT(SPUN!G7:G12,'PESI SICP (2)'!T8:T13,SPUN!G54:G59)+SUMPRODUCT(SPUN!G7:G12,'PESI SICP (2)'!V8:V13,SPUN!G63:G68)</f>
        <v>2955364.8001999999</v>
      </c>
      <c r="H13" s="29"/>
    </row>
    <row r="14" spans="1:8">
      <c r="A14" s="24"/>
      <c r="B14" s="25"/>
      <c r="C14" s="25"/>
      <c r="D14" s="25"/>
      <c r="E14" s="26"/>
      <c r="F14" s="80" t="s">
        <v>530</v>
      </c>
      <c r="G14" s="81">
        <f>SUMPRODUCT(SPUN!G27:G32,'PESI SICP (2)'!I8:I13,SPUN!G18:G23)+SUMPRODUCT(SPUN!G27:G32,'PESI SICP (2)'!J8:J13,SPUN!G54:G59)+SUMPRODUCT(SPUN!G27:G32,'PESI SICP (2)'!K8:K13,SPUN!G63:G68)</f>
        <v>202.8896</v>
      </c>
      <c r="H14" s="29"/>
    </row>
    <row r="15" spans="1:8">
      <c r="A15" s="24"/>
      <c r="B15" s="25"/>
      <c r="C15" s="25"/>
      <c r="D15" s="25"/>
      <c r="E15" s="26"/>
      <c r="F15" s="80" t="s">
        <v>531</v>
      </c>
      <c r="G15" s="81">
        <f>SUMPRODUCT(SPUN!G36:G41,'PESI SICP (2)'!M8:M13,SPUN!G18:G23)+SUMPRODUCT(SPUN!G36:G41,'PESI SICP (2)'!N8:N13,SPUN!G54:G59)+SUMPRODUCT(SPUN!G36:G41,'PESI SICP (2)'!O8:O13,SPUN!G63:G68)</f>
        <v>2392.6377000000002</v>
      </c>
      <c r="H15" s="29"/>
    </row>
    <row r="16" spans="1:8">
      <c r="A16" s="24"/>
      <c r="B16" s="25"/>
      <c r="C16" s="25"/>
      <c r="D16" s="25"/>
      <c r="E16" s="26"/>
      <c r="F16" s="80" t="s">
        <v>532</v>
      </c>
      <c r="G16" s="81">
        <f>SUMPRODUCT(SPUN!G45:G50,'PESI SICP (2)'!Q8:Q13,SPUN!G18:G23)+SUMPRODUCT(SPUN!G45:G50,'PESI SICP (2)'!R8:R13,SPUN!G54:G59)+SUMPRODUCT(SPUN!G45:G50,'PESI SICP (2)'!S8:S13,SPUN!G63:G68)</f>
        <v>241.89280000000002</v>
      </c>
      <c r="H16" s="29"/>
    </row>
    <row r="17" spans="1:8">
      <c r="A17" s="24"/>
      <c r="B17" s="25"/>
      <c r="C17" s="25"/>
      <c r="D17" s="25"/>
      <c r="E17" s="26"/>
      <c r="F17" s="26"/>
      <c r="G17" s="25"/>
      <c r="H17" s="29"/>
    </row>
    <row r="18" spans="1:8">
      <c r="A18" s="24"/>
      <c r="B18" s="25"/>
      <c r="C18" s="25"/>
      <c r="D18" s="25"/>
      <c r="E18" s="26"/>
      <c r="F18" s="26"/>
      <c r="G18" s="25"/>
      <c r="H18" s="29"/>
    </row>
    <row r="19" spans="1:8">
      <c r="A19" s="24"/>
      <c r="B19" s="25"/>
      <c r="C19" s="25"/>
      <c r="D19" s="25"/>
      <c r="E19" s="26"/>
      <c r="F19" s="26"/>
      <c r="G19" s="25"/>
      <c r="H19" s="29"/>
    </row>
    <row r="20" spans="1:8">
      <c r="A20" s="24"/>
      <c r="B20" s="25"/>
      <c r="C20" s="25"/>
      <c r="D20" s="25"/>
      <c r="E20" s="26"/>
      <c r="F20" s="26"/>
      <c r="G20" s="25"/>
      <c r="H20" s="29"/>
    </row>
    <row r="21" spans="1:8">
      <c r="A21" s="24"/>
      <c r="B21" s="25"/>
      <c r="C21" s="25"/>
      <c r="D21" s="25"/>
      <c r="E21" s="26"/>
      <c r="F21" s="26"/>
      <c r="G21" s="25"/>
      <c r="H21" s="29"/>
    </row>
    <row r="22" spans="1:8">
      <c r="A22" s="24"/>
      <c r="B22" s="25"/>
      <c r="C22" s="25"/>
      <c r="D22" s="25"/>
      <c r="E22" s="26"/>
      <c r="F22" s="26"/>
      <c r="G22" s="25"/>
      <c r="H22" s="29"/>
    </row>
    <row r="23" spans="1:8">
      <c r="A23" s="24"/>
      <c r="B23" s="25"/>
      <c r="C23" s="25"/>
      <c r="D23" s="25"/>
      <c r="E23" s="26"/>
      <c r="F23" s="26"/>
      <c r="G23" s="25"/>
      <c r="H23" s="29"/>
    </row>
    <row r="24" spans="1:8">
      <c r="A24" s="24"/>
      <c r="B24" s="25"/>
      <c r="C24" s="25"/>
      <c r="D24" s="25"/>
      <c r="E24" s="26"/>
      <c r="F24" s="26"/>
      <c r="G24" s="25"/>
      <c r="H24" s="29"/>
    </row>
    <row r="25" spans="1:8">
      <c r="A25" s="24"/>
      <c r="B25" s="25"/>
      <c r="C25" s="25"/>
      <c r="D25" s="25"/>
      <c r="E25" s="26"/>
      <c r="F25" s="26"/>
      <c r="G25" s="25"/>
      <c r="H25" s="29"/>
    </row>
    <row r="26" spans="1:8">
      <c r="A26" s="24"/>
      <c r="B26" s="25"/>
      <c r="C26" s="25"/>
      <c r="D26" s="25"/>
      <c r="E26" s="26"/>
      <c r="F26" s="26"/>
      <c r="G26" s="25"/>
      <c r="H26" s="29"/>
    </row>
    <row r="27" spans="1:8">
      <c r="A27" s="24"/>
      <c r="B27" s="25"/>
      <c r="C27" s="25"/>
      <c r="D27" s="25"/>
      <c r="E27" s="26"/>
      <c r="F27" s="26"/>
      <c r="G27" s="25"/>
      <c r="H27" s="29"/>
    </row>
    <row r="28" spans="1:8">
      <c r="A28" s="30"/>
      <c r="B28" s="31"/>
      <c r="C28" s="31"/>
      <c r="D28" s="31"/>
      <c r="E28" s="32"/>
      <c r="F28" s="32"/>
      <c r="G28" s="31"/>
      <c r="H28" s="33"/>
    </row>
    <row r="29" spans="1:8">
      <c r="A29" s="20"/>
      <c r="B29" s="21"/>
      <c r="C29" s="21"/>
      <c r="D29" s="21"/>
      <c r="E29" s="22"/>
      <c r="F29" s="22"/>
      <c r="G29" s="21"/>
      <c r="H29" s="23"/>
    </row>
    <row r="30" spans="1:8">
      <c r="A30" s="24"/>
      <c r="B30" s="25"/>
      <c r="C30" s="25"/>
      <c r="D30" s="25"/>
      <c r="E30" s="26"/>
      <c r="F30" s="26"/>
      <c r="G30" s="25"/>
      <c r="H30" s="29"/>
    </row>
    <row r="31" spans="1:8">
      <c r="A31" s="24"/>
      <c r="B31" s="25"/>
      <c r="C31" s="25"/>
      <c r="D31" s="25"/>
      <c r="E31" s="26"/>
      <c r="F31" s="26"/>
      <c r="G31" s="25"/>
      <c r="H31" s="29"/>
    </row>
    <row r="32" spans="1:8">
      <c r="A32" s="24"/>
      <c r="B32" s="25"/>
      <c r="C32" s="25"/>
      <c r="D32" s="25"/>
      <c r="E32" s="26"/>
      <c r="F32" s="26"/>
      <c r="G32" s="25"/>
      <c r="H32" s="29"/>
    </row>
    <row r="33" spans="1:8">
      <c r="A33" s="24"/>
      <c r="B33" s="25"/>
      <c r="C33" s="25"/>
      <c r="D33" s="25"/>
      <c r="E33" s="26"/>
      <c r="F33" s="25"/>
      <c r="G33" s="25"/>
      <c r="H33" s="29"/>
    </row>
    <row r="34" spans="1:8">
      <c r="A34" s="24"/>
      <c r="B34" s="25"/>
      <c r="C34" s="25"/>
      <c r="D34" s="25"/>
      <c r="E34" s="26"/>
      <c r="F34" s="27" t="s">
        <v>424</v>
      </c>
      <c r="G34" s="28">
        <f>ROUND(SUM(G35:G36),2)</f>
        <v>1438884.81</v>
      </c>
      <c r="H34" s="29"/>
    </row>
    <row r="35" spans="1:8">
      <c r="A35" s="24"/>
      <c r="B35" s="25"/>
      <c r="C35" s="25"/>
      <c r="D35" s="25"/>
      <c r="E35" s="26"/>
      <c r="F35" s="80" t="s">
        <v>533</v>
      </c>
      <c r="G35" s="81">
        <f>SUMPRODUCT('PESI SICP (2)'!D21:D36,SCEN!E7:E22)</f>
        <v>37084.660000000003</v>
      </c>
      <c r="H35" s="29"/>
    </row>
    <row r="36" spans="1:8">
      <c r="A36" s="24"/>
      <c r="B36" s="25"/>
      <c r="C36" s="25"/>
      <c r="D36" s="25"/>
      <c r="E36" s="26"/>
      <c r="F36" s="80" t="s">
        <v>534</v>
      </c>
      <c r="G36" s="81">
        <f>SUMPRODUCT(SCEN!F7:F22,'PESI SICP (2)'!E21:E36)+SUMPRODUCT(SCEN!F7:F22,'PESI SICP (2)'!F21:F36,SCEN!F28:F43)</f>
        <v>1401800.148</v>
      </c>
      <c r="H36" s="29"/>
    </row>
    <row r="37" spans="1:8">
      <c r="A37" s="24"/>
      <c r="B37" s="25"/>
      <c r="C37" s="25"/>
      <c r="D37" s="25"/>
      <c r="E37" s="26"/>
      <c r="F37" s="26"/>
      <c r="G37" s="25"/>
      <c r="H37" s="29"/>
    </row>
    <row r="38" spans="1:8">
      <c r="A38" s="24"/>
      <c r="B38" s="25"/>
      <c r="C38" s="25"/>
      <c r="D38" s="25"/>
      <c r="E38" s="26"/>
      <c r="F38" s="26"/>
      <c r="G38" s="25"/>
      <c r="H38" s="29"/>
    </row>
    <row r="39" spans="1:8">
      <c r="A39" s="24"/>
      <c r="B39" s="25"/>
      <c r="C39" s="25"/>
      <c r="D39" s="25"/>
      <c r="E39" s="26"/>
      <c r="F39" s="26"/>
      <c r="G39" s="25"/>
      <c r="H39" s="29"/>
    </row>
    <row r="40" spans="1:8">
      <c r="A40" s="24"/>
      <c r="B40" s="25"/>
      <c r="C40" s="25"/>
      <c r="D40" s="25"/>
      <c r="E40" s="26"/>
      <c r="F40" s="26"/>
      <c r="G40" s="25"/>
      <c r="H40" s="29"/>
    </row>
    <row r="41" spans="1:8">
      <c r="A41" s="30"/>
      <c r="B41" s="31"/>
      <c r="C41" s="31"/>
      <c r="D41" s="31"/>
      <c r="E41" s="32"/>
      <c r="F41" s="32"/>
      <c r="G41" s="31"/>
      <c r="H41" s="33"/>
    </row>
    <row r="42" spans="1:8">
      <c r="F42" s="34"/>
    </row>
    <row r="43" spans="1:8">
      <c r="F43" s="34"/>
    </row>
    <row r="44" spans="1:8">
      <c r="F44" s="34"/>
    </row>
    <row r="45" spans="1:8">
      <c r="F45" s="34"/>
    </row>
    <row r="46" spans="1:8">
      <c r="F46" s="34"/>
    </row>
    <row r="47" spans="1:8">
      <c r="F47" s="34"/>
    </row>
    <row r="48" spans="1:8">
      <c r="F48" s="34"/>
    </row>
    <row r="49" spans="6:6">
      <c r="F49" s="34"/>
    </row>
    <row r="50" spans="6:6">
      <c r="F50" s="34"/>
    </row>
    <row r="51" spans="6:6">
      <c r="F51" s="34"/>
    </row>
    <row r="52" spans="6:6">
      <c r="F52" s="34"/>
    </row>
    <row r="53" spans="6:6">
      <c r="F53" s="34"/>
    </row>
    <row r="54" spans="6:6">
      <c r="F54" s="34"/>
    </row>
    <row r="55" spans="6:6">
      <c r="F55" s="34"/>
    </row>
  </sheetData>
  <sheetProtection password="DFDD" sheet="1" objects="1" scenarios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4595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2766060</xdr:colOff>
                <xdr:row>2</xdr:row>
                <xdr:rowOff>121920</xdr:rowOff>
              </to>
            </anchor>
          </objectPr>
        </oleObject>
      </mc:Choice>
      <mc:Fallback>
        <oleObject progId="Equation.3" shapeId="24595" r:id="rId4"/>
      </mc:Fallback>
    </mc:AlternateContent>
    <mc:AlternateContent xmlns:mc="http://schemas.openxmlformats.org/markup-compatibility/2006">
      <mc:Choice Requires="x14">
        <oleObject progId="Equation.3" shapeId="24600" r:id="rId6">
          <objectPr defaultSize="0" autoPict="0" r:id="rId7">
            <anchor moveWithCells="1">
              <from>
                <xdr:col>0</xdr:col>
                <xdr:colOff>68580</xdr:colOff>
                <xdr:row>6</xdr:row>
                <xdr:rowOff>30480</xdr:rowOff>
              </from>
              <to>
                <xdr:col>4</xdr:col>
                <xdr:colOff>198120</xdr:colOff>
                <xdr:row>19</xdr:row>
                <xdr:rowOff>45720</xdr:rowOff>
              </to>
            </anchor>
          </objectPr>
        </oleObject>
      </mc:Choice>
      <mc:Fallback>
        <oleObject progId="Equation.3" shapeId="24600" r:id="rId6"/>
      </mc:Fallback>
    </mc:AlternateContent>
    <mc:AlternateContent xmlns:mc="http://schemas.openxmlformats.org/markup-compatibility/2006">
      <mc:Choice Requires="x14">
        <oleObject progId="Equation.3" shapeId="24601" r:id="rId8">
          <objectPr defaultSize="0" autoPict="0" r:id="rId9">
            <anchor moveWithCells="1">
              <from>
                <xdr:col>0</xdr:col>
                <xdr:colOff>68580</xdr:colOff>
                <xdr:row>30</xdr:row>
                <xdr:rowOff>30480</xdr:rowOff>
              </from>
              <to>
                <xdr:col>1</xdr:col>
                <xdr:colOff>3703320</xdr:colOff>
                <xdr:row>37</xdr:row>
                <xdr:rowOff>121920</xdr:rowOff>
              </to>
            </anchor>
          </objectPr>
        </oleObject>
      </mc:Choice>
      <mc:Fallback>
        <oleObject progId="Equation.3" shapeId="24601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10</vt:i4>
      </vt:variant>
    </vt:vector>
  </HeadingPairs>
  <TitlesOfParts>
    <vt:vector size="28" baseType="lpstr">
      <vt:lpstr>PTP</vt:lpstr>
      <vt:lpstr>TRrif</vt:lpstr>
      <vt:lpstr>PESI TR (2)</vt:lpstr>
      <vt:lpstr>STDE</vt:lpstr>
      <vt:lpstr>STDO</vt:lpstr>
      <vt:lpstr>STDS</vt:lpstr>
      <vt:lpstr>SBRI</vt:lpstr>
      <vt:lpstr>BACKUP</vt:lpstr>
      <vt:lpstr>SICPrif</vt:lpstr>
      <vt:lpstr>PESI SICP (2)</vt:lpstr>
      <vt:lpstr>SPUN</vt:lpstr>
      <vt:lpstr>SCEN</vt:lpstr>
      <vt:lpstr>SCOErif</vt:lpstr>
      <vt:lpstr>PESI SCOE (2)</vt:lpstr>
      <vt:lpstr>SCOE</vt:lpstr>
      <vt:lpstr>SSUPrif</vt:lpstr>
      <vt:lpstr>PESI SSUP (2)</vt:lpstr>
      <vt:lpstr>SSUP</vt:lpstr>
      <vt:lpstr>'PESI SICP (2)'!_Ref108174150</vt:lpstr>
      <vt:lpstr>SCOE!_Ref315782714</vt:lpstr>
      <vt:lpstr>SPUN!_Ref327184626</vt:lpstr>
      <vt:lpstr>'PESI TR (2)'!_Ref366243292</vt:lpstr>
      <vt:lpstr>'PESI TR (2)'!_Ref366244100</vt:lpstr>
      <vt:lpstr>'PESI SICP (2)'!_Ref366248456</vt:lpstr>
      <vt:lpstr>'PESI SCOE (2)'!_Ref366249495</vt:lpstr>
      <vt:lpstr>'PESI SCOE (2)'!_Ref366491416</vt:lpstr>
      <vt:lpstr>'PESI SSUP (2)'!_Ref366493380</vt:lpstr>
      <vt:lpstr>'PESI SSUP (2)'!_Ref366494178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2014-02-14T08:16:19Z</dcterms:created>
  <dcterms:modified xsi:type="dcterms:W3CDTF">2019-06-27T14:18:58Z</dcterms:modified>
</cp:coreProperties>
</file>