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Questa_cartella_di_lavoro" defaultThemeVersion="124226"/>
  <workbookProtection workbookAlgorithmName="SHA-512" workbookHashValue="Q8xD6DM5sz4PjvKJUqi+YUIUG8I7rhZT0TT/VOdJoaFmNfTmlk7BWKWTT3iV22RIXUQkaAO6AdAQ/r5JqOSISA==" workbookSaltValue="ZFi2kjlfbU5LBSxj8cA/FA==" workbookSpinCount="100000" lockStructure="1"/>
  <bookViews>
    <workbookView xWindow="0" yWindow="0" windowWidth="23040" windowHeight="9192" tabRatio="822" activeTab="17"/>
  </bookViews>
  <sheets>
    <sheet name="PTP" sheetId="14" r:id="rId1"/>
    <sheet name="TRrif" sheetId="18" state="hidden" r:id="rId2"/>
    <sheet name="PESI TR (2)" sheetId="25" state="hidden" r:id="rId3"/>
    <sheet name="STDE" sheetId="1" r:id="rId4"/>
    <sheet name="STDO" sheetId="4" r:id="rId5"/>
    <sheet name="STDS" sheetId="6" r:id="rId6"/>
    <sheet name="SBRI" sheetId="24" r:id="rId7"/>
    <sheet name="BACKUP" sheetId="23" r:id="rId8"/>
    <sheet name="SICPrif" sheetId="19" state="hidden" r:id="rId9"/>
    <sheet name="PESI SICP (2)" sheetId="26" state="hidden" r:id="rId10"/>
    <sheet name="SPUN" sheetId="7" r:id="rId11"/>
    <sheet name="SCEN" sheetId="10" r:id="rId12"/>
    <sheet name="SCOErif" sheetId="20" state="hidden" r:id="rId13"/>
    <sheet name="PESI SCOE (2)" sheetId="27" state="hidden" r:id="rId14"/>
    <sheet name="SCOE" sheetId="8" r:id="rId15"/>
    <sheet name="SSUPrif" sheetId="21" state="hidden" r:id="rId16"/>
    <sheet name="PESI SSUP (2)" sheetId="28" state="hidden" r:id="rId17"/>
    <sheet name="SSUP" sheetId="9" r:id="rId18"/>
  </sheets>
  <definedNames>
    <definedName name="_FORMc">PTP!#REF!</definedName>
    <definedName name="_iFORM">PTP!#REF!</definedName>
    <definedName name="_iSCEN">PTP!#REF!</definedName>
    <definedName name="_iSPUN">PTP!#REF!</definedName>
    <definedName name="_iSSUS">PTP!#REF!</definedName>
    <definedName name="_iSTDEq">PTP!#REF!</definedName>
    <definedName name="_iSTDEs">PTP!#REF!</definedName>
    <definedName name="_iSTDOq">PTP!#REF!</definedName>
    <definedName name="_iSTDOs">PTP!#REF!</definedName>
    <definedName name="_iSTDS">PTP!#REF!</definedName>
    <definedName name="_iTELP">PTP!#REF!</definedName>
    <definedName name="_iVOIP">PTP!#REF!</definedName>
    <definedName name="_OTC_canone">PTP!$B$2</definedName>
    <definedName name="_Ref108174150" localSheetId="9">'PESI SICP (2)'!$B$5</definedName>
    <definedName name="_Ref315782714" localSheetId="14">SCOE!$A$167</definedName>
    <definedName name="_Ref327184626" localSheetId="11">SCEN!#REF!</definedName>
    <definedName name="_Ref327184626" localSheetId="14">SCOE!#REF!</definedName>
    <definedName name="_Ref327184626" localSheetId="10">SPUN!$A$43</definedName>
    <definedName name="_Ref366243292" localSheetId="2">'PESI TR (2)'!$B$50</definedName>
    <definedName name="_Ref366244100" localSheetId="2">'PESI TR (2)'!$B$90</definedName>
    <definedName name="_Ref366245345" localSheetId="9">'PESI SICP (2)'!#REF!</definedName>
    <definedName name="_Ref366248456" localSheetId="9">'PESI SICP (2)'!$B$18</definedName>
    <definedName name="_Ref366249495" localSheetId="13">'PESI SCOE (2)'!$B$6</definedName>
    <definedName name="_Ref366491416" localSheetId="13">'PESI SCOE (2)'!$B$50</definedName>
    <definedName name="_Ref366493380" localSheetId="16">'PESI SSUP (2)'!$B$6</definedName>
    <definedName name="_Ref366494178" localSheetId="16">'PESI SSUP (2)'!$B$34</definedName>
    <definedName name="_Ref423227088" localSheetId="2">'PESI TR (2)'!#REF!</definedName>
    <definedName name="_SCENc">PTP!#REF!</definedName>
    <definedName name="_SPUNc">PTP!#REF!</definedName>
    <definedName name="_SSUSc">PTP!#REF!</definedName>
    <definedName name="_STDEc">PTP!#REF!</definedName>
    <definedName name="_STDOc">PTP!#REF!</definedName>
    <definedName name="_STDSc">PTP!#REF!</definedName>
    <definedName name="_TELPc">PTP!#REF!</definedName>
    <definedName name="_Toc327268809" localSheetId="6">SBRI!#REF!</definedName>
    <definedName name="_Toc327268809" localSheetId="11">SCEN!#REF!</definedName>
    <definedName name="_Toc327268809" localSheetId="14">SCOE!#REF!</definedName>
    <definedName name="_Toc327268809" localSheetId="10">SPUN!#REF!</definedName>
    <definedName name="_Toc327268809" localSheetId="17">SSUP!#REF!</definedName>
    <definedName name="_Toc327268809" localSheetId="3">STDE!#REF!</definedName>
    <definedName name="_Toc327268809" localSheetId="4">STDO!#REF!</definedName>
    <definedName name="_Toc327268809" localSheetId="5">STDS!#REF!</definedName>
    <definedName name="_Toc327268810" localSheetId="6">SBRI!#REF!</definedName>
    <definedName name="_Toc327268810" localSheetId="11">SCEN!#REF!</definedName>
    <definedName name="_Toc327268810" localSheetId="14">SCOE!#REF!</definedName>
    <definedName name="_Toc327268810" localSheetId="10">SPUN!#REF!</definedName>
    <definedName name="_Toc327268810" localSheetId="17">SSUP!#REF!</definedName>
    <definedName name="_Toc327268810" localSheetId="3">STDE!#REF!</definedName>
    <definedName name="_Toc327268810" localSheetId="4">STDO!#REF!</definedName>
    <definedName name="_Toc327268810" localSheetId="5">STDS!#REF!</definedName>
    <definedName name="_VOIPc">PTP!#REF!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3" i="8" l="1"/>
  <c r="E162" i="8"/>
  <c r="E161" i="8"/>
  <c r="E160" i="8"/>
  <c r="E159" i="8"/>
  <c r="H171" i="8"/>
  <c r="H170" i="8"/>
  <c r="H169" i="8"/>
  <c r="H168" i="8"/>
  <c r="H167" i="8"/>
  <c r="H163" i="8"/>
  <c r="H162" i="8"/>
  <c r="H161" i="8"/>
  <c r="H160" i="8"/>
  <c r="H159" i="8"/>
  <c r="H147" i="8"/>
  <c r="H145" i="8"/>
  <c r="E137" i="8"/>
  <c r="H137" i="8"/>
  <c r="H135" i="8"/>
  <c r="H134" i="8"/>
  <c r="H68" i="7"/>
  <c r="H67" i="7"/>
  <c r="H66" i="7"/>
  <c r="H65" i="7"/>
  <c r="H64" i="7"/>
  <c r="H63" i="7"/>
  <c r="H19" i="18"/>
  <c r="H37" i="18"/>
  <c r="P10" i="24"/>
  <c r="P9" i="24"/>
  <c r="P8" i="24"/>
  <c r="E155" i="8" l="1"/>
  <c r="E141" i="8"/>
  <c r="E38" i="9" l="1"/>
  <c r="E37" i="9"/>
  <c r="E36" i="9"/>
  <c r="E35" i="9"/>
  <c r="E34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95" i="8"/>
  <c r="E94" i="8"/>
  <c r="E93" i="8"/>
  <c r="E92" i="8"/>
  <c r="E81" i="8"/>
  <c r="E80" i="8"/>
  <c r="E79" i="8"/>
  <c r="E78" i="8"/>
  <c r="E38" i="8"/>
  <c r="E37" i="8"/>
  <c r="E36" i="8"/>
  <c r="E35" i="8"/>
  <c r="E17" i="8"/>
  <c r="E16" i="8"/>
  <c r="E15" i="8"/>
  <c r="E14" i="8"/>
  <c r="H23" i="7"/>
  <c r="H22" i="7"/>
  <c r="H21" i="7"/>
  <c r="H20" i="7"/>
  <c r="H19" i="7"/>
  <c r="H18" i="7"/>
  <c r="F65" i="4"/>
  <c r="F64" i="4"/>
  <c r="F63" i="4"/>
  <c r="F62" i="4"/>
  <c r="F61" i="4"/>
  <c r="F60" i="4"/>
  <c r="F59" i="4"/>
  <c r="F58" i="4"/>
  <c r="F57" i="4"/>
  <c r="F56" i="4"/>
  <c r="F55" i="4"/>
  <c r="F33" i="4"/>
  <c r="F32" i="4"/>
  <c r="F31" i="4"/>
  <c r="F30" i="4"/>
  <c r="F29" i="4"/>
  <c r="F28" i="4"/>
  <c r="F27" i="4"/>
  <c r="F26" i="4"/>
  <c r="F25" i="4"/>
  <c r="F24" i="4"/>
  <c r="F23" i="4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G32" i="18" l="1"/>
  <c r="G13" i="18" l="1"/>
  <c r="H35" i="19" l="1"/>
  <c r="G14" i="21"/>
  <c r="H14" i="21"/>
  <c r="G11" i="19"/>
  <c r="G7" i="21"/>
  <c r="G37" i="20"/>
  <c r="G36" i="20"/>
  <c r="G50" i="18"/>
  <c r="E18" i="14" l="1"/>
  <c r="D18" i="14"/>
  <c r="D17" i="14"/>
  <c r="G15" i="20" l="1"/>
  <c r="G14" i="20"/>
  <c r="G13" i="20"/>
  <c r="G12" i="2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 l="1"/>
  <c r="G35" i="19"/>
  <c r="F18" i="14" l="1"/>
  <c r="G18" i="14"/>
  <c r="G2" i="21"/>
  <c r="D16" i="14" l="1"/>
  <c r="G35" i="18" l="1"/>
  <c r="G16" i="18"/>
  <c r="G17" i="18"/>
  <c r="G39" i="20" l="1"/>
  <c r="G36" i="19"/>
  <c r="G41" i="20"/>
  <c r="G13" i="19" l="1"/>
  <c r="G24" i="20"/>
  <c r="G38" i="20"/>
  <c r="G34" i="19"/>
  <c r="D12" i="14" s="1"/>
  <c r="G20" i="20" l="1"/>
  <c r="G40" i="20"/>
  <c r="G35" i="20" s="1"/>
  <c r="D15" i="14" s="1"/>
  <c r="G17" i="20" l="1"/>
  <c r="G36" i="18"/>
  <c r="G37" i="18"/>
  <c r="G22" i="20"/>
  <c r="G16" i="19"/>
  <c r="G52" i="18"/>
  <c r="G33" i="18"/>
  <c r="G14" i="19" l="1"/>
  <c r="G15" i="19"/>
  <c r="G12" i="19"/>
  <c r="G19" i="18"/>
  <c r="G18" i="18"/>
  <c r="G53" i="18"/>
  <c r="G10" i="19" l="1"/>
  <c r="G2" i="19" s="1"/>
  <c r="D10" i="14" s="1"/>
  <c r="G16" i="20"/>
  <c r="G19" i="20"/>
  <c r="G18" i="20"/>
  <c r="G51" i="18"/>
  <c r="G34" i="18"/>
  <c r="G21" i="20"/>
  <c r="D11" i="14" l="1"/>
  <c r="G49" i="18"/>
  <c r="D9" i="14" s="1"/>
  <c r="G23" i="20"/>
  <c r="G11" i="20" s="1"/>
  <c r="G31" i="18"/>
  <c r="G15" i="18"/>
  <c r="D14" i="14" l="1"/>
  <c r="G2" i="20"/>
  <c r="D13" i="14" s="1"/>
  <c r="G14" i="18"/>
  <c r="G38" i="18"/>
  <c r="D8" i="14"/>
  <c r="G12" i="18" l="1"/>
  <c r="G20" i="18" l="1"/>
  <c r="G2" i="18"/>
  <c r="D6" i="14" s="1"/>
  <c r="D7" i="14"/>
  <c r="D19" i="14" l="1"/>
  <c r="E27" i="9" l="1"/>
  <c r="H7" i="21"/>
  <c r="H2" i="21" l="1"/>
  <c r="E17" i="14"/>
  <c r="F17" i="14" l="1"/>
  <c r="G17" i="14"/>
  <c r="E16" i="14"/>
  <c r="G16" i="14" l="1"/>
  <c r="F16" i="14"/>
  <c r="H37" i="8" l="1"/>
  <c r="H87" i="8"/>
  <c r="I20" i="6"/>
  <c r="K56" i="7"/>
  <c r="K21" i="7"/>
  <c r="H141" i="8"/>
  <c r="I85" i="1"/>
  <c r="I30" i="1"/>
  <c r="I56" i="1"/>
  <c r="I32" i="1"/>
  <c r="I55" i="1"/>
  <c r="I62" i="4"/>
  <c r="I70" i="1"/>
  <c r="I41" i="4"/>
  <c r="H65" i="8"/>
  <c r="I77" i="1"/>
  <c r="K58" i="7"/>
  <c r="I10" i="23"/>
  <c r="J40" i="10"/>
  <c r="I28" i="4"/>
  <c r="I19" i="6" l="1"/>
  <c r="I80" i="1"/>
  <c r="I22" i="23"/>
  <c r="H93" i="8"/>
  <c r="I87" i="1"/>
  <c r="I65" i="1"/>
  <c r="I46" i="4"/>
  <c r="I78" i="1"/>
  <c r="I76" i="1"/>
  <c r="H67" i="8"/>
  <c r="I31" i="1"/>
  <c r="J41" i="10"/>
  <c r="H124" i="8"/>
  <c r="H95" i="8"/>
  <c r="J29" i="10"/>
  <c r="H38" i="8"/>
  <c r="I61" i="1"/>
  <c r="I45" i="4"/>
  <c r="H94" i="8"/>
  <c r="J34" i="10"/>
  <c r="H30" i="8"/>
  <c r="H63" i="8"/>
  <c r="K63" i="7"/>
  <c r="I62" i="1"/>
  <c r="I47" i="4"/>
  <c r="I23" i="4"/>
  <c r="I57" i="4"/>
  <c r="I42" i="4"/>
  <c r="I55" i="4"/>
  <c r="I29" i="4"/>
  <c r="H64" i="8"/>
  <c r="H28" i="8"/>
  <c r="H16" i="8"/>
  <c r="H85" i="8"/>
  <c r="I86" i="1"/>
  <c r="I37" i="1"/>
  <c r="I41" i="1"/>
  <c r="K19" i="7"/>
  <c r="I43" i="4"/>
  <c r="I56" i="4"/>
  <c r="I50" i="4"/>
  <c r="I59" i="4"/>
  <c r="I84" i="1"/>
  <c r="I51" i="4"/>
  <c r="I32" i="4"/>
  <c r="J33" i="10"/>
  <c r="J31" i="10"/>
  <c r="I25" i="4"/>
  <c r="H86" i="8"/>
  <c r="I65" i="4"/>
  <c r="I67" i="1"/>
  <c r="H17" i="8"/>
  <c r="I30" i="4"/>
  <c r="I44" i="4"/>
  <c r="J35" i="10"/>
  <c r="K68" i="7"/>
  <c r="H62" i="8"/>
  <c r="I34" i="1"/>
  <c r="H80" i="8"/>
  <c r="H125" i="8"/>
  <c r="I29" i="1"/>
  <c r="I21" i="6"/>
  <c r="I64" i="4"/>
  <c r="I38" i="1"/>
  <c r="K57" i="7"/>
  <c r="I69" i="1"/>
  <c r="H123" i="8"/>
  <c r="J36" i="10"/>
  <c r="I31" i="4"/>
  <c r="H31" i="8"/>
  <c r="K54" i="7"/>
  <c r="I88" i="1"/>
  <c r="I68" i="1"/>
  <c r="J39" i="10"/>
  <c r="K18" i="7"/>
  <c r="K23" i="7"/>
  <c r="J43" i="10"/>
  <c r="I60" i="4"/>
  <c r="I27" i="4"/>
  <c r="H61" i="8"/>
  <c r="K22" i="7"/>
  <c r="H126" i="8"/>
  <c r="K67" i="7"/>
  <c r="I33" i="1"/>
  <c r="I35" i="1"/>
  <c r="J38" i="10"/>
  <c r="I61" i="4"/>
  <c r="H81" i="8"/>
  <c r="I33" i="4"/>
  <c r="I43" i="1"/>
  <c r="I63" i="4"/>
  <c r="H120" i="8"/>
  <c r="I24" i="4"/>
  <c r="K59" i="7"/>
  <c r="J37" i="10"/>
  <c r="I42" i="1"/>
  <c r="I28" i="1"/>
  <c r="I57" i="1"/>
  <c r="H14" i="8"/>
  <c r="J30" i="10"/>
  <c r="J28" i="10"/>
  <c r="H78" i="8"/>
  <c r="H92" i="8"/>
  <c r="I58" i="1"/>
  <c r="I81" i="1"/>
  <c r="I64" i="1"/>
  <c r="I75" i="1"/>
  <c r="K64" i="7"/>
  <c r="K65" i="7"/>
  <c r="I89" i="1"/>
  <c r="I59" i="1"/>
  <c r="I74" i="1"/>
  <c r="I23" i="23"/>
  <c r="K55" i="7"/>
  <c r="I66" i="1"/>
  <c r="H119" i="8"/>
  <c r="I82" i="1"/>
  <c r="J42" i="10"/>
  <c r="K20" i="7"/>
  <c r="H60" i="8"/>
  <c r="H29" i="8"/>
  <c r="I83" i="1"/>
  <c r="H15" i="8"/>
  <c r="H121" i="8"/>
  <c r="I48" i="4"/>
  <c r="H88" i="8"/>
  <c r="I11" i="23"/>
  <c r="J32" i="10"/>
  <c r="H36" i="8"/>
  <c r="I40" i="1"/>
  <c r="H118" i="8"/>
  <c r="H122" i="8"/>
  <c r="I26" i="4"/>
  <c r="H66" i="8"/>
  <c r="I63" i="1"/>
  <c r="I60" i="1"/>
  <c r="I36" i="1"/>
  <c r="I79" i="1"/>
  <c r="K66" i="7"/>
  <c r="H155" i="8"/>
  <c r="I58" i="4"/>
  <c r="I39" i="1"/>
  <c r="H35" i="8"/>
  <c r="H79" i="8"/>
  <c r="I49" i="4"/>
  <c r="H17" i="18" l="1"/>
  <c r="I51" i="1"/>
  <c r="I47" i="1"/>
  <c r="H16" i="18"/>
  <c r="I6" i="23"/>
  <c r="I18" i="23"/>
  <c r="I9" i="1" l="1"/>
  <c r="F9" i="1"/>
  <c r="I8" i="1"/>
  <c r="F8" i="1"/>
  <c r="I8" i="6"/>
  <c r="F8" i="6"/>
  <c r="I7" i="1"/>
  <c r="F19" i="1"/>
  <c r="I19" i="1"/>
  <c r="F20" i="1"/>
  <c r="I20" i="1"/>
  <c r="I21" i="1"/>
  <c r="F21" i="1"/>
  <c r="I15" i="6"/>
  <c r="H53" i="18"/>
  <c r="I7" i="6"/>
  <c r="H52" i="18"/>
  <c r="H51" i="18"/>
  <c r="F9" i="6"/>
  <c r="I9" i="6"/>
  <c r="I22" i="1"/>
  <c r="F22" i="1"/>
  <c r="I17" i="23"/>
  <c r="H36" i="18"/>
  <c r="I5" i="23"/>
  <c r="H18" i="18"/>
  <c r="I17" i="1"/>
  <c r="F17" i="1"/>
  <c r="H35" i="18"/>
  <c r="I37" i="4"/>
  <c r="I18" i="1"/>
  <c r="F18" i="1"/>
  <c r="I10" i="1"/>
  <c r="F10" i="1"/>
  <c r="J16" i="10"/>
  <c r="J8" i="10"/>
  <c r="K46" i="7"/>
  <c r="K40" i="7"/>
  <c r="J20" i="10"/>
  <c r="J22" i="10"/>
  <c r="H100" i="8"/>
  <c r="K28" i="7"/>
  <c r="H45" i="8"/>
  <c r="K29" i="7"/>
  <c r="J13" i="10"/>
  <c r="K50" i="7"/>
  <c r="K49" i="7"/>
  <c r="H43" i="8"/>
  <c r="K31" i="7"/>
  <c r="J15" i="10"/>
  <c r="J14" i="10"/>
  <c r="H44" i="8"/>
  <c r="J12" i="10"/>
  <c r="H24" i="8"/>
  <c r="K41" i="7"/>
  <c r="H23" i="8"/>
  <c r="H102" i="8"/>
  <c r="J21" i="10"/>
  <c r="K37" i="7"/>
  <c r="K47" i="7"/>
  <c r="J19" i="10"/>
  <c r="J11" i="10"/>
  <c r="K48" i="7"/>
  <c r="H40" i="20"/>
  <c r="H22" i="8"/>
  <c r="J17" i="10"/>
  <c r="J10" i="10"/>
  <c r="K32" i="7"/>
  <c r="H101" i="8"/>
  <c r="J18" i="10"/>
  <c r="J9" i="10"/>
  <c r="K30" i="7"/>
  <c r="K38" i="7"/>
  <c r="K39" i="7"/>
  <c r="H99" i="8" l="1"/>
  <c r="H23" i="20"/>
  <c r="H11" i="7"/>
  <c r="K11" i="7"/>
  <c r="H110" i="8"/>
  <c r="E110" i="8"/>
  <c r="E74" i="8"/>
  <c r="H74" i="8"/>
  <c r="E109" i="8"/>
  <c r="H109" i="8"/>
  <c r="H36" i="20"/>
  <c r="H39" i="20"/>
  <c r="H16" i="19"/>
  <c r="K45" i="7"/>
  <c r="E111" i="8"/>
  <c r="H111" i="8"/>
  <c r="H8" i="7"/>
  <c r="K8" i="7"/>
  <c r="H106" i="8"/>
  <c r="H24" i="20"/>
  <c r="E56" i="8"/>
  <c r="H56" i="8"/>
  <c r="K12" i="7"/>
  <c r="H12" i="7"/>
  <c r="E54" i="8"/>
  <c r="H54" i="8"/>
  <c r="H107" i="8"/>
  <c r="E107" i="8"/>
  <c r="E112" i="8"/>
  <c r="H112" i="8"/>
  <c r="H113" i="8"/>
  <c r="E113" i="8"/>
  <c r="K27" i="7"/>
  <c r="H14" i="19"/>
  <c r="H38" i="20"/>
  <c r="H71" i="8"/>
  <c r="H21" i="20"/>
  <c r="H22" i="20"/>
  <c r="E73" i="8"/>
  <c r="H73" i="8"/>
  <c r="E8" i="8"/>
  <c r="H8" i="8"/>
  <c r="H9" i="7"/>
  <c r="K9" i="7"/>
  <c r="K36" i="7"/>
  <c r="H15" i="19"/>
  <c r="H108" i="8"/>
  <c r="E108" i="8"/>
  <c r="K7" i="7"/>
  <c r="H13" i="19"/>
  <c r="H12" i="19"/>
  <c r="F7" i="1"/>
  <c r="H114" i="8"/>
  <c r="E114" i="8"/>
  <c r="H51" i="8"/>
  <c r="E51" i="8"/>
  <c r="H18" i="20"/>
  <c r="H21" i="8"/>
  <c r="H50" i="18"/>
  <c r="F7" i="6"/>
  <c r="H41" i="20"/>
  <c r="H37" i="20"/>
  <c r="H36" i="19"/>
  <c r="J7" i="10"/>
  <c r="H9" i="8"/>
  <c r="E9" i="8"/>
  <c r="H19" i="20"/>
  <c r="H42" i="8"/>
  <c r="E55" i="8"/>
  <c r="H55" i="8"/>
  <c r="H7" i="8"/>
  <c r="H16" i="20"/>
  <c r="H17" i="20"/>
  <c r="E52" i="8"/>
  <c r="H52" i="8"/>
  <c r="H10" i="8"/>
  <c r="E10" i="8"/>
  <c r="H49" i="8"/>
  <c r="H20" i="20"/>
  <c r="E72" i="8"/>
  <c r="H72" i="8"/>
  <c r="H10" i="7"/>
  <c r="K10" i="7"/>
  <c r="H50" i="8"/>
  <c r="E50" i="8"/>
  <c r="H53" i="8"/>
  <c r="E53" i="8"/>
  <c r="H15" i="20" l="1"/>
  <c r="E106" i="8"/>
  <c r="H13" i="20"/>
  <c r="E49" i="8"/>
  <c r="H12" i="20"/>
  <c r="E7" i="8"/>
  <c r="H34" i="19"/>
  <c r="E12" i="14" s="1"/>
  <c r="H11" i="19"/>
  <c r="H7" i="7"/>
  <c r="H35" i="20"/>
  <c r="E15" i="14" s="1"/>
  <c r="H14" i="20"/>
  <c r="E71" i="8"/>
  <c r="H49" i="18"/>
  <c r="E9" i="14" s="1"/>
  <c r="I11" i="1" l="1"/>
  <c r="F9" i="14"/>
  <c r="G9" i="14"/>
  <c r="G15" i="14"/>
  <c r="F15" i="14"/>
  <c r="H11" i="20"/>
  <c r="H10" i="19"/>
  <c r="F12" i="14"/>
  <c r="G12" i="14"/>
  <c r="F11" i="1" l="1"/>
  <c r="H2" i="19"/>
  <c r="E10" i="14" s="1"/>
  <c r="E11" i="14"/>
  <c r="H2" i="20"/>
  <c r="E13" i="14" s="1"/>
  <c r="E14" i="14"/>
  <c r="I12" i="1"/>
  <c r="F12" i="1"/>
  <c r="G10" i="14" l="1"/>
  <c r="F10" i="14"/>
  <c r="I14" i="1"/>
  <c r="F14" i="1"/>
  <c r="F14" i="14"/>
  <c r="G14" i="14"/>
  <c r="I13" i="1"/>
  <c r="F13" i="14"/>
  <c r="G13" i="14"/>
  <c r="G11" i="14"/>
  <c r="F11" i="14"/>
  <c r="I15" i="1" l="1"/>
  <c r="F15" i="1"/>
  <c r="F13" i="1"/>
  <c r="I16" i="1" l="1"/>
  <c r="H14" i="18"/>
  <c r="H15" i="18"/>
  <c r="F16" i="1" l="1"/>
  <c r="H13" i="18"/>
  <c r="J8" i="24" l="1"/>
  <c r="J7" i="24" l="1"/>
  <c r="J9" i="24"/>
  <c r="J11" i="24" l="1"/>
  <c r="J10" i="24"/>
  <c r="H12" i="18" l="1"/>
  <c r="H20" i="18" l="1"/>
  <c r="E7" i="14"/>
  <c r="F7" i="14" l="1"/>
  <c r="G7" i="14"/>
  <c r="I7" i="4" l="1"/>
  <c r="F17" i="4" l="1"/>
  <c r="I17" i="4"/>
  <c r="F9" i="4"/>
  <c r="I9" i="4"/>
  <c r="F14" i="4"/>
  <c r="I14" i="4"/>
  <c r="F12" i="4"/>
  <c r="I12" i="4"/>
  <c r="I11" i="4"/>
  <c r="F11" i="4"/>
  <c r="F16" i="4"/>
  <c r="I16" i="4"/>
  <c r="F8" i="4"/>
  <c r="I8" i="4"/>
  <c r="I10" i="4"/>
  <c r="F10" i="4"/>
  <c r="H34" i="18"/>
  <c r="H33" i="18"/>
  <c r="F15" i="4"/>
  <c r="I15" i="4"/>
  <c r="F13" i="4"/>
  <c r="I13" i="4"/>
  <c r="F7" i="4"/>
  <c r="H32" i="18" l="1"/>
  <c r="H31" i="18" s="1"/>
  <c r="H38" i="18" l="1"/>
  <c r="E8" i="14"/>
  <c r="H2" i="18"/>
  <c r="E6" i="14" s="1"/>
  <c r="E19" i="14" l="1"/>
  <c r="G6" i="14"/>
  <c r="F6" i="14"/>
  <c r="G8" i="14"/>
  <c r="F8" i="14"/>
  <c r="G19" i="14" l="1"/>
  <c r="F19" i="14"/>
</calcChain>
</file>

<file path=xl/sharedStrings.xml><?xml version="1.0" encoding="utf-8"?>
<sst xmlns="http://schemas.openxmlformats.org/spreadsheetml/2006/main" count="2108" uniqueCount="587">
  <si>
    <t>Profilo</t>
  </si>
  <si>
    <t>STDE-A1</t>
  </si>
  <si>
    <t>640/128</t>
  </si>
  <si>
    <t>STDE-A2</t>
  </si>
  <si>
    <t>1024/128</t>
  </si>
  <si>
    <t>STDE-A3</t>
  </si>
  <si>
    <t>1024/256</t>
  </si>
  <si>
    <t>STDE-A4</t>
  </si>
  <si>
    <t>2048/256</t>
  </si>
  <si>
    <t>STDE-A5</t>
  </si>
  <si>
    <t>2048/512</t>
  </si>
  <si>
    <t>STDE-A6</t>
  </si>
  <si>
    <t>4096/512</t>
  </si>
  <si>
    <t>STDE-A7</t>
  </si>
  <si>
    <t>10240/1024</t>
  </si>
  <si>
    <t>STDE-A8</t>
  </si>
  <si>
    <t>20480/1024</t>
  </si>
  <si>
    <t>STDE-S1</t>
  </si>
  <si>
    <t>2048/2048</t>
  </si>
  <si>
    <t>STDE-S2</t>
  </si>
  <si>
    <t>STDE-S3</t>
  </si>
  <si>
    <t>STDE-S4</t>
  </si>
  <si>
    <t>STDE-S5</t>
  </si>
  <si>
    <t>4096/4096</t>
  </si>
  <si>
    <t>STDE-S6</t>
  </si>
  <si>
    <t>8192/8192</t>
  </si>
  <si>
    <t>30720/3072</t>
  </si>
  <si>
    <t>STDE-A9</t>
  </si>
  <si>
    <t>STDE-A10</t>
  </si>
  <si>
    <t xml:space="preserve">STDE - OPZIONI </t>
  </si>
  <si>
    <t>Una Tantum
[Euro IVA Esclusa]</t>
  </si>
  <si>
    <t>Canone Mensile Aggiuntivo
[Euro IVA Esclusa]</t>
  </si>
  <si>
    <t>Una Tantum Aggiuntiva
[Euro IVA Esclusa]</t>
  </si>
  <si>
    <t>Canone Mensile
[Euro IVA Esclusa]</t>
  </si>
  <si>
    <t>ISDN</t>
  </si>
  <si>
    <t>Radiomobile</t>
  </si>
  <si>
    <t>Tecnologia</t>
  </si>
  <si>
    <t>Best Effort</t>
  </si>
  <si>
    <t>Multiambito</t>
  </si>
  <si>
    <t>Configurazione Apparati di Accesso</t>
  </si>
  <si>
    <t>Canone Mensile Incremento %
[%]</t>
  </si>
  <si>
    <t>2 x 64 (1 BRI)</t>
  </si>
  <si>
    <t>STDE - Servizi wired di Trasporto Dati always-on su portante Elettrica:</t>
  </si>
  <si>
    <t>STDO - Servizi wired di Trasporto Dati always-on su portante Ottica:</t>
  </si>
  <si>
    <t xml:space="preserve">STDO - OPZIONI </t>
  </si>
  <si>
    <t>STDO-1</t>
  </si>
  <si>
    <t>STDO-2</t>
  </si>
  <si>
    <t>STDO-3</t>
  </si>
  <si>
    <t>STDO-4</t>
  </si>
  <si>
    <t>STDO-5</t>
  </si>
  <si>
    <t>STDO-6</t>
  </si>
  <si>
    <t>STDO-7</t>
  </si>
  <si>
    <t>STDO-8</t>
  </si>
  <si>
    <t>STDO-9</t>
  </si>
  <si>
    <t>STDO-10</t>
  </si>
  <si>
    <t>STDO-11</t>
  </si>
  <si>
    <t>10 M</t>
  </si>
  <si>
    <t>20 M</t>
  </si>
  <si>
    <t>100 M</t>
  </si>
  <si>
    <t>200 M</t>
  </si>
  <si>
    <t>300 M</t>
  </si>
  <si>
    <t>600 M</t>
  </si>
  <si>
    <t>1 G</t>
  </si>
  <si>
    <t>2,5 G</t>
  </si>
  <si>
    <t>5 G</t>
  </si>
  <si>
    <t>10 G</t>
  </si>
  <si>
    <t>Classe di Servizio</t>
  </si>
  <si>
    <t>SBRI-1</t>
  </si>
  <si>
    <t>Real Time</t>
  </si>
  <si>
    <t>SBRI-2</t>
  </si>
  <si>
    <t>Mission Critical</t>
  </si>
  <si>
    <t>SBRI-3</t>
  </si>
  <si>
    <t>Streaming</t>
  </si>
  <si>
    <t>SBRI-4</t>
  </si>
  <si>
    <t>Multimedia</t>
  </si>
  <si>
    <t>SBRI-5</t>
  </si>
  <si>
    <t>Multicast</t>
  </si>
  <si>
    <t>CdS</t>
  </si>
  <si>
    <t>&lt; 65 ms</t>
  </si>
  <si>
    <t>&lt; 0,1%</t>
  </si>
  <si>
    <t>&lt;10 ms</t>
  </si>
  <si>
    <t>&lt; 100 ms</t>
  </si>
  <si>
    <t>-</t>
  </si>
  <si>
    <t>&lt; 400 ms</t>
  </si>
  <si>
    <t>&lt; 0,5%</t>
  </si>
  <si>
    <t>&lt;250 ms</t>
  </si>
  <si>
    <t>&lt; 500 ms</t>
  </si>
  <si>
    <t>&lt; 5%</t>
  </si>
  <si>
    <t>RT</t>
  </si>
  <si>
    <t>MC</t>
  </si>
  <si>
    <t>ST</t>
  </si>
  <si>
    <t>MM</t>
  </si>
  <si>
    <t>Round Trip Delay (RTD)
[ms]</t>
  </si>
  <si>
    <t>Packet Loss (PL)
[%]</t>
  </si>
  <si>
    <t>Jitter (JI)
[ms]</t>
  </si>
  <si>
    <t>superiore o uguale a</t>
  </si>
  <si>
    <t>inferiore a</t>
  </si>
  <si>
    <t>STDS - Servizi wireless di Trasporto Dati Satellitare:</t>
  </si>
  <si>
    <t xml:space="preserve">STDS - OPZIONI </t>
  </si>
  <si>
    <t>STDS-1</t>
  </si>
  <si>
    <t>STDS-2</t>
  </si>
  <si>
    <t>STDS-3</t>
  </si>
  <si>
    <t>SPUN - Servizi di Sicurezza Perimetrale UNificata:</t>
  </si>
  <si>
    <t>SPUN-1</t>
  </si>
  <si>
    <t>SPUN-2</t>
  </si>
  <si>
    <t>SPUN-3</t>
  </si>
  <si>
    <t>SPUN-4</t>
  </si>
  <si>
    <t>SPUN-5</t>
  </si>
  <si>
    <t>SPUN-6</t>
  </si>
  <si>
    <t>Tunnel VPN IPSec  S2S simultanei</t>
  </si>
  <si>
    <t>Change management [interventi annuali]</t>
  </si>
  <si>
    <t xml:space="preserve">SPUN - OPZIONI </t>
  </si>
  <si>
    <t xml:space="preserve">Numero massimo di tunnel IPSec simultanei 
(Client to Site) </t>
  </si>
  <si>
    <t xml:space="preserve">Numero massimo di tunnel SSL simultanei 
(Client to Site) </t>
  </si>
  <si>
    <t>SCOE - Servizi di COmunicazione Evoluta:</t>
  </si>
  <si>
    <t>ITEP-1 (Hosted)</t>
  </si>
  <si>
    <t>ITEP-2 (Managed on-site)</t>
  </si>
  <si>
    <t>STDE - SERVIZI DI BASE</t>
  </si>
  <si>
    <t>STDO - SERVIZI DI BASE</t>
  </si>
  <si>
    <t>STDS - SERVIZI DI BASE</t>
  </si>
  <si>
    <t>Costo giorno/uomo
[Euro IVA Esclusa]</t>
  </si>
  <si>
    <t>SSUP - Servizi di SUpporto Professionale:</t>
  </si>
  <si>
    <t>FONS-1 (Formazione On Site)</t>
  </si>
  <si>
    <t>FONS-3 (Formazione On Site)</t>
  </si>
  <si>
    <t>FONS-2 (Formazione On Site)</t>
  </si>
  <si>
    <t>FREM-1 (Formazione da Remoto)</t>
  </si>
  <si>
    <t>FREM-2 (Formazione da Remoto)</t>
  </si>
  <si>
    <t>Tabella STDE-B Affidabilità elevata</t>
  </si>
  <si>
    <t>Tabella STDE-A Componente di Accesso</t>
  </si>
  <si>
    <t>SPUN - SERVIZI DI BASE</t>
  </si>
  <si>
    <t>SCEN - SERVIZI DI BASE</t>
  </si>
  <si>
    <t xml:space="preserve">SCEN - OPZIONI </t>
  </si>
  <si>
    <t>SCEN - Servizi di Sicurezza CENtralizzata:</t>
  </si>
  <si>
    <t>Tabella SCEN-A Sicurezza centralizzata</t>
  </si>
  <si>
    <t>Tabella STDE-D Estensione apparato Wi-Fi</t>
  </si>
  <si>
    <t>Tabella STDO-A Componente di Accesso</t>
  </si>
  <si>
    <t>Tabella STDO-B Affidabilità elevata</t>
  </si>
  <si>
    <t>Tabella STDS-A Componente di Accesso</t>
  </si>
  <si>
    <t>Tabella SPUN-A Profili</t>
  </si>
  <si>
    <t>Tabella SPUN-B Affidabilità elevata</t>
  </si>
  <si>
    <t>Tabella SPUN-C Antivirus/Antispyware &amp; Content Filtering</t>
  </si>
  <si>
    <t>Tabella SPUN-D Application Filtering &amp; Monitoring</t>
  </si>
  <si>
    <t>Tabella SPUN-E Accesso remoto sicuro (VPN Client-to-site IPsec/SSL)</t>
  </si>
  <si>
    <t>Tabella CEIP-A Servizi di Centralino IP (CEIP)</t>
  </si>
  <si>
    <t>Tabella CEIP-C Servizi di Centralino IP (CEIP) - Opzione segreteria telefonica</t>
  </si>
  <si>
    <t>Tabella ENIP-A Servizi di Gestione degli Endpoint (ENIP)</t>
  </si>
  <si>
    <t>Tabella ITEP-A Servizi di Gestione dell’Infrastruttura di Telepresenza (ITEP)</t>
  </si>
  <si>
    <t>Tabella ITEP-C Servizi di Gestione dell’Infrastruttura di Telepresenza (ITEP) - Opzione registrazione delle sessioni</t>
  </si>
  <si>
    <t>Tabella ITEP-D Servizi di Gestione dell’Infrastruttura di Telepresenza (ITEP) - Opzione finestra di erogazione estesa</t>
  </si>
  <si>
    <t>Tabella ETEP-A Servizi di Gestione degli Endpoint di Telepresenza (ETEP)</t>
  </si>
  <si>
    <t>Tabella ETEP-B Servizi di Gestione degli Endpoint di Telepresenza (ETEP) - Opzione finestra di erogazione estesa</t>
  </si>
  <si>
    <t>i</t>
  </si>
  <si>
    <t>j</t>
  </si>
  <si>
    <t>k</t>
  </si>
  <si>
    <t>Intervallo</t>
  </si>
  <si>
    <t>n</t>
  </si>
  <si>
    <t>SCEN-1</t>
  </si>
  <si>
    <t>SCEN-2</t>
  </si>
  <si>
    <t>SCEN-3</t>
  </si>
  <si>
    <t>SCEN-4</t>
  </si>
  <si>
    <t>SCEN-5</t>
  </si>
  <si>
    <t>SCEN-6</t>
  </si>
  <si>
    <t>SCEN-7</t>
  </si>
  <si>
    <t>SCEN-8</t>
  </si>
  <si>
    <t>SCEN-9</t>
  </si>
  <si>
    <t>SCEN-10</t>
  </si>
  <si>
    <t>SCEN-11</t>
  </si>
  <si>
    <t>SCEN-12</t>
  </si>
  <si>
    <t>SCEN-13</t>
  </si>
  <si>
    <t>SCEN-14</t>
  </si>
  <si>
    <t>SCEN-15</t>
  </si>
  <si>
    <t>SCEN-16</t>
  </si>
  <si>
    <t>SSUS-1</t>
  </si>
  <si>
    <t>SSUS-2</t>
  </si>
  <si>
    <t>SSUS-3</t>
  </si>
  <si>
    <t>SSUS-4</t>
  </si>
  <si>
    <t>SSUS-5</t>
  </si>
  <si>
    <t>SSUS-6</t>
  </si>
  <si>
    <t>SSUS-7</t>
  </si>
  <si>
    <t>SSUS-8</t>
  </si>
  <si>
    <t>SSUS-9</t>
  </si>
  <si>
    <t>SSUS-10</t>
  </si>
  <si>
    <t>SSUS-11</t>
  </si>
  <si>
    <t>SSUS-12</t>
  </si>
  <si>
    <t>SSUS-13</t>
  </si>
  <si>
    <t>SSUS-14</t>
  </si>
  <si>
    <t>SSUS-15</t>
  </si>
  <si>
    <t>SSUS-16</t>
  </si>
  <si>
    <t>SSUS-17</t>
  </si>
  <si>
    <t>SSUS-18</t>
  </si>
  <si>
    <t>Tabella SSUS-A Servizi di Supporto Specialistico (SSUS)</t>
  </si>
  <si>
    <t>Tabella FORM-A Servizi di Formazione (FORM)</t>
  </si>
  <si>
    <t>FORM-1</t>
  </si>
  <si>
    <t>FORM-2</t>
  </si>
  <si>
    <t>FORM-3</t>
  </si>
  <si>
    <t>FORM-4</t>
  </si>
  <si>
    <t>FORM-5</t>
  </si>
  <si>
    <t>Canone Mensile per utenza
[Euro IVA Esclusa]</t>
  </si>
  <si>
    <t>Tabella STDO-E Affidabilità elevata e Finestra di erogazione estesa</t>
  </si>
  <si>
    <t>Tabella SPUN-G Affidabilità elevata e Finestra di erogazione estesa</t>
  </si>
  <si>
    <t>Una Tantum Incremento %
[%]</t>
  </si>
  <si>
    <t>Una Tantum 
Incremento %
[%]</t>
  </si>
  <si>
    <t>Una Tantum
Incremento %
[%]</t>
  </si>
  <si>
    <t>ITEP-1SD</t>
  </si>
  <si>
    <t>ITEP-1HD</t>
  </si>
  <si>
    <t>Canone per postazione per 30 min di conferenza
[Euro IVA Esclusa]</t>
  </si>
  <si>
    <t>Canone Aggiuntivo per 30 minuti di memorizzazione delle sessioni di video conferenza 
[Euro IVA Esclusa]</t>
  </si>
  <si>
    <t>Descrizione</t>
  </si>
  <si>
    <t>Profilo STDE associato</t>
  </si>
  <si>
    <t>BNA</t>
  </si>
  <si>
    <t>PAE</t>
  </si>
  <si>
    <t>PFE</t>
  </si>
  <si>
    <t>PAEFE</t>
  </si>
  <si>
    <t>Estensione apparato Wi-Fi</t>
  </si>
  <si>
    <t>Backup tramite rete ISDN o radiomobile</t>
  </si>
  <si>
    <t>r</t>
  </si>
  <si>
    <t>Servizio di Banda Riservata (SBRI)</t>
  </si>
  <si>
    <t>PAC</t>
  </si>
  <si>
    <t>PAF</t>
  </si>
  <si>
    <t>PAR</t>
  </si>
  <si>
    <t>PSE</t>
  </si>
  <si>
    <t>ENIP-1</t>
  </si>
  <si>
    <t>ENIP-2</t>
  </si>
  <si>
    <t>ENIP-3</t>
  </si>
  <si>
    <t>ENIP-4</t>
  </si>
  <si>
    <t>ENIP-5</t>
  </si>
  <si>
    <t>ENIP-6</t>
  </si>
  <si>
    <t>ENIP-7</t>
  </si>
  <si>
    <t>ENIP-8</t>
  </si>
  <si>
    <t>ENIP-9</t>
  </si>
  <si>
    <t>PRE</t>
  </si>
  <si>
    <t>1HD</t>
  </si>
  <si>
    <t>1SD</t>
  </si>
  <si>
    <t>ITEP-1</t>
  </si>
  <si>
    <t>ITEP-2</t>
  </si>
  <si>
    <t xml:space="preserve"> </t>
  </si>
  <si>
    <t>ETEP-1</t>
  </si>
  <si>
    <t>ETEP-2</t>
  </si>
  <si>
    <t>ETEP-3</t>
  </si>
  <si>
    <t>ETEP-4</t>
  </si>
  <si>
    <t>ETEP-5</t>
  </si>
  <si>
    <t>Tabella 2: Pesi per il calcolo del PTP dei Servizi di Trasporto Dati wired su portante Elettrica (STDE)</t>
  </si>
  <si>
    <t>k=1</t>
  </si>
  <si>
    <t>k=2</t>
  </si>
  <si>
    <t>k=3</t>
  </si>
  <si>
    <t>k=4</t>
  </si>
  <si>
    <t>k=5</t>
  </si>
  <si>
    <t>Tabella 4: Pesi per il calcolo del PTP dei Servizi di Trasporto Dati wired su portante Ottica (STDO)</t>
  </si>
  <si>
    <t>Tabella 6: Pesi per il calcolo del PTP dei Servizi di Trasporto Dati wireless Satellitare (STDS)</t>
  </si>
  <si>
    <t>Tabella 8: Pesi per il calcolo del PTP dei servizi di Sicurezza Perimetrale Unificata (SPUN)</t>
  </si>
  <si>
    <t>Tabella 10: Pesi per il calcolo del PTP dei servizi di Sicurezza Centralizzata (SCEN)</t>
  </si>
  <si>
    <t>Tabella 12: Pesi per il calcolo del PTP dei servizi VOIP (VOIP)</t>
  </si>
  <si>
    <t>Tabella 14: Pesi per il calcolo del PTP dei servizi di Telepresenza (TELP)</t>
  </si>
  <si>
    <t>Tabella 16: Pesi per il calcolo del PTP dei servizi di Supporto Specialistico (SSUS)</t>
  </si>
  <si>
    <t>Tabella 18: Pesi per il calcolo del PTP dei servizi di Formazione (FORM)</t>
  </si>
  <si>
    <t>Canoni SBRI</t>
  </si>
  <si>
    <t>ITEP-1 (Hosted) con postazione HD</t>
  </si>
  <si>
    <t>STRA-1 (Servizi di supporto al Trasporto) - Team Leader</t>
  </si>
  <si>
    <t>STRA-1 (Servizi di supporto al Trasporto) - Specialista Senior</t>
  </si>
  <si>
    <t>STRA-1 (Servizi di supporto al Trasporto) - Specialista</t>
  </si>
  <si>
    <t>SSIC-1 (Servizi di supporto alla Sicurezza) - Team Leader</t>
  </si>
  <si>
    <t>SSIC-1 (Servizi di supporto alla Sicurezza) - Specialista Senior</t>
  </si>
  <si>
    <t>SSIC-1 (Servizi di supporto alla Sicurezza) - Specialista</t>
  </si>
  <si>
    <t>SSIC-2 (Servizi di supporto alla Sicurezza) - Team Leader</t>
  </si>
  <si>
    <t>SSIC-2 (Servizi di supporto alla Sicurezza) - Specialista Senior</t>
  </si>
  <si>
    <t>SSIC-2 (Servizi di supporto alla Sicurezza) - Specialista</t>
  </si>
  <si>
    <t>SSIC-3 (Servizi di supporto alla Sicurezza) - Team Leader</t>
  </si>
  <si>
    <t>SSIC-3 (Servizi di supporto alla Sicurezza) - Specialista Senior</t>
  </si>
  <si>
    <t>SSIC-3 (Servizi di supporto alla Sicurezza) - Specialista</t>
  </si>
  <si>
    <t>SSIC-4 (Servizi di supporto alla Sicurezza) - Team Leader</t>
  </si>
  <si>
    <t>SSIC-4 (Servizi di supporto alla Sicurezza) - Specialista Senior</t>
  </si>
  <si>
    <t>SSIC-4 (Servizi di supporto alla Sicurezza) - Specialista</t>
  </si>
  <si>
    <t>SERVIZIO DI TRASPORTO DATI (TR) - Pesi</t>
  </si>
  <si>
    <t>SERVIZI DI SICUREZZA PERIMETRALE (SICP) - Pesi</t>
  </si>
  <si>
    <t>SERVIZI DI COMUNICAZIONE EVOLUTA (SCOE) - Pesi</t>
  </si>
  <si>
    <t>VOIP - Servizi VOIP:</t>
  </si>
  <si>
    <t>TELP - Servizi di TELePresenza:</t>
  </si>
  <si>
    <t>SERVIZI DI SUPPORTO PROFESSIONALE (SSUP) - Pesi</t>
  </si>
  <si>
    <t>SSUS - Servizi di Supporto Specialistico:</t>
  </si>
  <si>
    <t>FORM - Servizi di Formazione:</t>
  </si>
  <si>
    <t>ITEP-1 (Hosted) con postazione SD</t>
  </si>
  <si>
    <t>SSCE-1 (Servizi di supporto alla Comunicazione Evoluta) - Team Leader</t>
  </si>
  <si>
    <t>SSCE-1 (Servizi di supporto alla Comunicazione Evoluta) - Specialista Senior</t>
  </si>
  <si>
    <t>SSCE-1 (Servizi di supporto alla Comunicazione Evoluta) - Specialista</t>
  </si>
  <si>
    <t>SSUS-19</t>
  </si>
  <si>
    <t>SSUS-20</t>
  </si>
  <si>
    <t>SSUS-21</t>
  </si>
  <si>
    <t>STRA-2 (Servizi di supporto al Trasporto) - Team Leader</t>
  </si>
  <si>
    <t>STRA-2 (Servizi di supporto al Trasporto) - Specialista Senior</t>
  </si>
  <si>
    <t>STRA-2 (Servizi di supporto al Trasporto) - Specialista</t>
  </si>
  <si>
    <t>Una Tantum per un giorno (8 ore) di formazione
[Euro IVA Esclusa]</t>
  </si>
  <si>
    <t>[kbps]</t>
  </si>
  <si>
    <t>N° Blocchi da 64 kbps complessivi su singolo accesso e singolo profilo SBRIk superiore o uguale a 10 ed inferiore a 100</t>
  </si>
  <si>
    <t>N° Blocchi da 64 kbps complessivi su singolo accesso e singolo profilo SBRIk superiore o uguale a 100 ed inferiore a 1000</t>
  </si>
  <si>
    <t>N° Blocchi da 64 kbps complessivi su singolo accesso e singolo profilo SBRIk superiore o uguale a 1000</t>
  </si>
  <si>
    <t>BNA
[kbps]</t>
  </si>
  <si>
    <t>BGA
[kbps]</t>
  </si>
  <si>
    <t>Canone Mensile Aggiuntivo per Modulo di 64 kbps
[Euro IVA Esclusa]</t>
  </si>
  <si>
    <t xml:space="preserve">N° blocchi da 64 kbps </t>
  </si>
  <si>
    <t>[bps]</t>
  </si>
  <si>
    <t>[Mbps]</t>
  </si>
  <si>
    <t>BNA
[bps]</t>
  </si>
  <si>
    <t>BGA
[bps]</t>
  </si>
  <si>
    <t>6/1 Mbps</t>
  </si>
  <si>
    <t>8/2 Mbps</t>
  </si>
  <si>
    <t>10/4 Mbps</t>
  </si>
  <si>
    <t>Firewall Throughput [Mbps]</t>
  </si>
  <si>
    <t>IPS Throughput [Mbps]</t>
  </si>
  <si>
    <t>Servizi accessori dei servizi STDE: Backup tramite ISDN o radiomobile</t>
  </si>
  <si>
    <t>Servizi accessori dei servizi STDO: Backup tramite ISDN o radiomobile</t>
  </si>
  <si>
    <t>40 M</t>
  </si>
  <si>
    <t>Tabella CEIP-E Servizi di Centralino IP (CEIP) - Opzioni Affidabilità elevata e Finestra di erogazione estesa</t>
  </si>
  <si>
    <t>Tabella CEIP-B Servizi di Centralino IP (CEIP) - Opzione Affidabilità elevata</t>
  </si>
  <si>
    <t>Tabella CEIP-D Servizi di Centralino IP (CEIP) - Opzione Finestra di erogazione estesa</t>
  </si>
  <si>
    <t>Tabella ENIP-B Servizi di Gestione degli Endpoint (ENIP) - Opzione Finestra di erogazione estesa</t>
  </si>
  <si>
    <t>Tabella ITEP-B Servizi di Gestione dell’Infrastruttura di Telepresenza (ITEP) - Opzione Affidabilità elevata</t>
  </si>
  <si>
    <t>Tabella ITEP-E Servizi di Gestione dell’Infrastruttura di Telepresenza (ITEP) - Opzioni Affidabilità elevata e finestra di erogazione estesa</t>
  </si>
  <si>
    <t>Gateway IP - 30 utenze</t>
  </si>
  <si>
    <t>Gateway TDM - 30 utenze</t>
  </si>
  <si>
    <t>Gateway IP - Da 31 a 100 utenze</t>
  </si>
  <si>
    <t>Gateway IP - Da 101 a 300 utenze</t>
  </si>
  <si>
    <t>Gateway IP - Oltre 300 utenze</t>
  </si>
  <si>
    <t>Gateway TDM - Da 31 a 100 utenze</t>
  </si>
  <si>
    <t>Gateway TDM - Da 101 a 300 utenze</t>
  </si>
  <si>
    <t>Gateway TDM - Oltre 300 utenze</t>
  </si>
  <si>
    <t>Tabella STDE-C Multiambito</t>
  </si>
  <si>
    <t>Tabella STDO-C Multiambito</t>
  </si>
  <si>
    <t>Tabella STDS-B Estensione apparato Wi-Fi</t>
  </si>
  <si>
    <t>Una Tantum 
[Euro IVA Esclusa]</t>
  </si>
  <si>
    <t>Canone Mensile 
[Euro IVA Esclusa]</t>
  </si>
  <si>
    <t>CEIP-1</t>
  </si>
  <si>
    <t>CEIP-2</t>
  </si>
  <si>
    <t>CEIP-3</t>
  </si>
  <si>
    <t>CEIP-4</t>
  </si>
  <si>
    <t>CEIP - Oltre 300 utenze</t>
  </si>
  <si>
    <t>CEIP - 30 utenze</t>
  </si>
  <si>
    <t>CEIP - Da 31 a 100 utenze</t>
  </si>
  <si>
    <t>CEIP - Da 101 a 300 utenze</t>
  </si>
  <si>
    <t>Tabella GW-A Servizi di Gateway (GWTD e GWIP)</t>
  </si>
  <si>
    <t>GWIP-1</t>
  </si>
  <si>
    <t>GWIP-2</t>
  </si>
  <si>
    <t>GWIP-3</t>
  </si>
  <si>
    <t>GWIP-4</t>
  </si>
  <si>
    <t>GWTD-1</t>
  </si>
  <si>
    <t>GWTD-2</t>
  </si>
  <si>
    <t>GWTD-3</t>
  </si>
  <si>
    <t>GWTD-4</t>
  </si>
  <si>
    <t>Tabella GW-B Servizi di Gateway (GWTD e GWIP) - Opzione finestra di erogazione estesa</t>
  </si>
  <si>
    <t>Tabella CEIP-F Servizi di Centralino IP (CEIP) - Opzione Breakout</t>
  </si>
  <si>
    <t>Canone Mensile Aggiuntivo per coppia di canali a 64 kbps
[Euro IVA Esclusa]</t>
  </si>
  <si>
    <t>Tabella RESI-A Servizi di Resilienza Periferica (RESI)</t>
  </si>
  <si>
    <t>Tabella RESI-C Servizi di Resilienza Periferica (RESI) - Opzione Finestra di erogazione estesa</t>
  </si>
  <si>
    <t>Tabella RESI-D Servizi di Resilienza Periferica (RESI) - Opzioni Affidabilità elevata e Finestra di erogazione estesa</t>
  </si>
  <si>
    <t>Tabella RESI-E Servizi di Resilienza Periferica (RESI) - Opzione Breakout</t>
  </si>
  <si>
    <t>Tabella RESI-B Servizi di Resilienza Periferica (RESI) - Opzione Affidabilità elevata</t>
  </si>
  <si>
    <t>RESI-1</t>
  </si>
  <si>
    <t>RESI-2</t>
  </si>
  <si>
    <t>RESI-3</t>
  </si>
  <si>
    <t>RESI-4</t>
  </si>
  <si>
    <t>RESI - 30 utenze</t>
  </si>
  <si>
    <t>RESI - Da 31 a 100 utenze</t>
  </si>
  <si>
    <t>RESI - Da 101 a 300 utenze</t>
  </si>
  <si>
    <t>RESI - Oltre 300 utenze</t>
  </si>
  <si>
    <t>soft-phone</t>
  </si>
  <si>
    <t>telefono IP wired – Entry level model</t>
  </si>
  <si>
    <t>telefono IP wired – Top level model</t>
  </si>
  <si>
    <t>telefono IP wireless</t>
  </si>
  <si>
    <t>postazione audio-conference</t>
  </si>
  <si>
    <t>postazione operatore SW</t>
  </si>
  <si>
    <t>postazione operatore ipo-vedente</t>
  </si>
  <si>
    <t>postazione operatore non vedente</t>
  </si>
  <si>
    <t>Analog Terminal Adapter (ATA)</t>
  </si>
  <si>
    <t>client SW per PC</t>
  </si>
  <si>
    <t>client SW per dispositivi mobili</t>
  </si>
  <si>
    <t>postazione da tavolo</t>
  </si>
  <si>
    <t>postazione base</t>
  </si>
  <si>
    <t>postazione evoluta</t>
  </si>
  <si>
    <t>Una Tantum 
per utenza
[Euro IVA Esclusa]</t>
  </si>
  <si>
    <t>Una Tantum
per utenza
Incremento %
[%]</t>
  </si>
  <si>
    <t>Canone Mensile
per utenza
Incremento %
[%]</t>
  </si>
  <si>
    <t>Una Tantum
per utenza
Aggiuntiva
[Euro IVA Esclusa]</t>
  </si>
  <si>
    <t>Canone Mensile
per utenza
Aggiuntivo
[Euro IVA Esclusa]</t>
  </si>
  <si>
    <t>Una Tantum Aggiuntiva per coppia di canali a 64 kbps
[Euro IVA Esclusa]</t>
  </si>
  <si>
    <t>Una Tantum
per utenza
[Euro IVA Esclusa]</t>
  </si>
  <si>
    <t>Canone Mensile
per utenza 
[Euro IVA Esclusa]</t>
  </si>
  <si>
    <t>PBR</t>
  </si>
  <si>
    <t>PWF</t>
  </si>
  <si>
    <t>SBRI - Servizio di Banda RIservata:</t>
  </si>
  <si>
    <t>SBRI - SERVIZI DI BASE</t>
  </si>
  <si>
    <t>Tabella SBRI-A Servizio di Banda Riservata (SBRI)</t>
  </si>
  <si>
    <t>Una Tantum
per canale a 64kbps
[Euro IVA Esclusa]</t>
  </si>
  <si>
    <t>Canone Mensile per canale a 64kbps
[Euro IVA Esclusa]</t>
  </si>
  <si>
    <t>Canone Mensile
per canale a 64kbps
Incremento %
[%]</t>
  </si>
  <si>
    <t>Una Tantum
per canale a 64kbps
Incremento %
[%]</t>
  </si>
  <si>
    <t>Tabella STDE-F Affidabilità elevata e Finestra di erogazione estesa</t>
  </si>
  <si>
    <t>PMA</t>
  </si>
  <si>
    <t>SCOErif</t>
  </si>
  <si>
    <t>SCOEVOIPrif</t>
  </si>
  <si>
    <t>SCOETELPrif</t>
  </si>
  <si>
    <t>SSUPrif</t>
  </si>
  <si>
    <t>SSUPSSUSrif</t>
  </si>
  <si>
    <t>SSUPFORMrif</t>
  </si>
  <si>
    <t>SICPrif</t>
  </si>
  <si>
    <t>SICPSPUNrif</t>
  </si>
  <si>
    <t>SICPSCENrif</t>
  </si>
  <si>
    <t>BNA
[Mbps]</t>
  </si>
  <si>
    <t>TRrif</t>
  </si>
  <si>
    <t>TRSTDErif</t>
  </si>
  <si>
    <t>TRSTDOrif</t>
  </si>
  <si>
    <t>TRSTDSrif</t>
  </si>
  <si>
    <r>
      <t>SSUS</t>
    </r>
    <r>
      <rPr>
        <b/>
        <i/>
        <vertAlign val="subscript"/>
        <sz val="9"/>
        <color theme="1"/>
        <rFont val="Trebuchet MS"/>
        <family val="2"/>
      </rPr>
      <t>i</t>
    </r>
  </si>
  <si>
    <r>
      <t>FORM</t>
    </r>
    <r>
      <rPr>
        <b/>
        <i/>
        <vertAlign val="subscript"/>
        <sz val="9"/>
        <color theme="1"/>
        <rFont val="Trebuchet MS"/>
        <family val="2"/>
      </rPr>
      <t>i</t>
    </r>
  </si>
  <si>
    <r>
      <t>Canone Mensile Aggiuntivo per apparato aggiuntivo con capacità di memorizzazione delle sessioni di video conferenza di 1TeraByte</t>
    </r>
    <r>
      <rPr>
        <sz val="9"/>
        <color theme="1"/>
        <rFont val="Trebuchet MS"/>
        <family val="2"/>
      </rPr>
      <t xml:space="preserve">
</t>
    </r>
    <r>
      <rPr>
        <b/>
        <sz val="9"/>
        <color theme="1"/>
        <rFont val="Trebuchet MS"/>
        <family val="2"/>
      </rPr>
      <t>[Euro IVA Esclusa]</t>
    </r>
  </si>
  <si>
    <r>
      <t>CEIP</t>
    </r>
    <r>
      <rPr>
        <b/>
        <i/>
        <vertAlign val="subscript"/>
        <sz val="9"/>
        <color theme="1"/>
        <rFont val="Trebuchet MS"/>
        <family val="2"/>
      </rPr>
      <t>i</t>
    </r>
  </si>
  <si>
    <r>
      <t>GW</t>
    </r>
    <r>
      <rPr>
        <b/>
        <i/>
        <vertAlign val="subscript"/>
        <sz val="9"/>
        <color theme="1"/>
        <rFont val="Trebuchet MS"/>
        <family val="2"/>
      </rPr>
      <t>j</t>
    </r>
  </si>
  <si>
    <r>
      <t>RESI</t>
    </r>
    <r>
      <rPr>
        <b/>
        <i/>
        <vertAlign val="subscript"/>
        <sz val="9"/>
        <color theme="1"/>
        <rFont val="Trebuchet MS"/>
        <family val="2"/>
      </rPr>
      <t>r</t>
    </r>
  </si>
  <si>
    <r>
      <t>ENIP</t>
    </r>
    <r>
      <rPr>
        <b/>
        <i/>
        <vertAlign val="subscript"/>
        <sz val="9"/>
        <color theme="1"/>
        <rFont val="Trebuchet MS"/>
        <family val="2"/>
      </rPr>
      <t>k</t>
    </r>
  </si>
  <si>
    <r>
      <t>ITEP</t>
    </r>
    <r>
      <rPr>
        <b/>
        <i/>
        <vertAlign val="subscript"/>
        <sz val="9"/>
        <color theme="1"/>
        <rFont val="Trebuchet MS"/>
        <family val="2"/>
      </rPr>
      <t>i</t>
    </r>
  </si>
  <si>
    <r>
      <t>ETEP</t>
    </r>
    <r>
      <rPr>
        <b/>
        <i/>
        <vertAlign val="subscript"/>
        <sz val="9"/>
        <color theme="1"/>
        <rFont val="Trebuchet MS"/>
        <family val="2"/>
      </rPr>
      <t>j</t>
    </r>
  </si>
  <si>
    <r>
      <t>Tabella SCEN-B Finestra di erogazione estesa</t>
    </r>
    <r>
      <rPr>
        <sz val="9"/>
        <rFont val="Trebuchet MS"/>
        <family val="2"/>
      </rPr>
      <t xml:space="preserve"> </t>
    </r>
  </si>
  <si>
    <r>
      <t>Tabella SPUN-F Finestra di erogazione estesa</t>
    </r>
    <r>
      <rPr>
        <sz val="9"/>
        <rFont val="Trebuchet MS"/>
        <family val="2"/>
      </rPr>
      <t xml:space="preserve"> </t>
    </r>
  </si>
  <si>
    <r>
      <t>SPUN</t>
    </r>
    <r>
      <rPr>
        <b/>
        <i/>
        <vertAlign val="subscript"/>
        <sz val="9"/>
        <color theme="1"/>
        <rFont val="Trebuchet MS"/>
        <family val="2"/>
      </rPr>
      <t>i</t>
    </r>
  </si>
  <si>
    <r>
      <t>SCEN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</si>
  <si>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sz val="9"/>
        <color theme="1"/>
        <rFont val="Trebuchet MS"/>
        <family val="2"/>
      </rPr>
      <t>Tabella BKUP-A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</si>
  <si>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rPr>
        <b/>
        <sz val="9"/>
        <color theme="1"/>
        <rFont val="Trebuchet MS"/>
        <family val="2"/>
      </rPr>
      <t>Tabel</t>
    </r>
    <r>
      <rPr>
        <b/>
        <sz val="9"/>
        <rFont val="Trebuchet MS"/>
        <family val="2"/>
      </rPr>
      <t>la BKUP</t>
    </r>
    <r>
      <rPr>
        <b/>
        <sz val="9"/>
        <color theme="1"/>
        <rFont val="Trebuchet MS"/>
        <family val="2"/>
      </rPr>
      <t>-B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</si>
  <si>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t>Tabella STDS-C Finestra di erogazione estesa</t>
    </r>
    <r>
      <rPr>
        <sz val="9"/>
        <color theme="1"/>
        <rFont val="Trebuchet MS"/>
        <family val="2"/>
      </rPr>
      <t xml:space="preserve"> </t>
    </r>
  </si>
  <si>
    <r>
      <t>Tabella STDO-D Finestra di erogazione estesa</t>
    </r>
    <r>
      <rPr>
        <sz val="9"/>
        <color theme="1"/>
        <rFont val="Trebuchet MS"/>
        <family val="2"/>
      </rPr>
      <t xml:space="preserve"> </t>
    </r>
  </si>
  <si>
    <r>
      <t>Tabella STDE-E Finestra di erogazione estesa</t>
    </r>
    <r>
      <rPr>
        <sz val="9"/>
        <color theme="1"/>
        <rFont val="Trebuchet MS"/>
        <family val="2"/>
      </rPr>
      <t xml:space="preserve"> </t>
    </r>
  </si>
  <si>
    <r>
      <t>STDE</t>
    </r>
    <r>
      <rPr>
        <b/>
        <i/>
        <vertAlign val="subscript"/>
        <sz val="9"/>
        <color theme="1"/>
        <rFont val="Trebuchet MS"/>
        <family val="2"/>
      </rPr>
      <t>i</t>
    </r>
  </si>
  <si>
    <r>
      <t>PSBRI</t>
    </r>
    <r>
      <rPr>
        <b/>
        <i/>
        <vertAlign val="subscript"/>
        <sz val="9"/>
        <color theme="1"/>
        <rFont val="Trebuchet MS"/>
        <family val="2"/>
      </rPr>
      <t>k</t>
    </r>
  </si>
  <si>
    <r>
      <t>PSB</t>
    </r>
    <r>
      <rPr>
        <b/>
        <vertAlign val="subscript"/>
        <sz val="9"/>
        <color theme="1"/>
        <rFont val="Trebuchet MS"/>
        <family val="2"/>
      </rPr>
      <t>n,k</t>
    </r>
  </si>
  <si>
    <r>
      <t>STDO</t>
    </r>
    <r>
      <rPr>
        <b/>
        <i/>
        <vertAlign val="subscript"/>
        <sz val="9"/>
        <color theme="1"/>
        <rFont val="Trebuchet MS"/>
        <family val="2"/>
      </rPr>
      <t>i</t>
    </r>
  </si>
  <si>
    <r>
      <t>STDS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</si>
  <si>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i/>
        <sz val="9"/>
        <color theme="1"/>
        <rFont val="Trebuchet MS"/>
        <family val="2"/>
      </rPr>
      <t>TRrif</t>
    </r>
  </si>
  <si>
    <r>
      <rPr>
        <b/>
        <i/>
        <sz val="9"/>
        <color theme="1"/>
        <rFont val="Trebuchet MS"/>
        <family val="2"/>
      </rPr>
      <t>TRSTDErif</t>
    </r>
  </si>
  <si>
    <r>
      <rPr>
        <b/>
        <i/>
        <sz val="9"/>
        <color theme="1"/>
        <rFont val="Trebuchet MS"/>
        <family val="2"/>
      </rPr>
      <t>TRSTDOrif</t>
    </r>
  </si>
  <si>
    <r>
      <rPr>
        <b/>
        <i/>
        <sz val="9"/>
        <color theme="1"/>
        <rFont val="Trebuchet MS"/>
        <family val="2"/>
      </rPr>
      <t>TRSTDSrif</t>
    </r>
  </si>
  <si>
    <r>
      <rPr>
        <b/>
        <i/>
        <sz val="9"/>
        <color theme="1"/>
        <rFont val="Trebuchet MS"/>
        <family val="2"/>
      </rPr>
      <t>SICPrif</t>
    </r>
  </si>
  <si>
    <r>
      <rPr>
        <b/>
        <i/>
        <sz val="9"/>
        <color theme="1"/>
        <rFont val="Trebuchet MS"/>
        <family val="2"/>
      </rPr>
      <t>SICPSPUNrif</t>
    </r>
  </si>
  <si>
    <r>
      <rPr>
        <b/>
        <i/>
        <sz val="9"/>
        <color theme="1"/>
        <rFont val="Trebuchet MS"/>
        <family val="2"/>
      </rPr>
      <t>SICPSCENrif</t>
    </r>
  </si>
  <si>
    <r>
      <rPr>
        <b/>
        <i/>
        <sz val="9"/>
        <color theme="1"/>
        <rFont val="Trebuchet MS"/>
        <family val="2"/>
      </rPr>
      <t>SSUPrif</t>
    </r>
  </si>
  <si>
    <r>
      <rPr>
        <b/>
        <i/>
        <sz val="9"/>
        <color theme="1"/>
        <rFont val="Trebuchet MS"/>
        <family val="2"/>
      </rPr>
      <t>SSUPSSUSrif</t>
    </r>
  </si>
  <si>
    <r>
      <rPr>
        <b/>
        <i/>
        <sz val="9"/>
        <color theme="1"/>
        <rFont val="Trebuchet MS"/>
        <family val="2"/>
      </rPr>
      <t>SSUPFORMrif</t>
    </r>
  </si>
  <si>
    <r>
      <rPr>
        <b/>
        <i/>
        <sz val="9"/>
        <color theme="1"/>
        <rFont val="Trebuchet MS"/>
        <family val="2"/>
      </rPr>
      <t>PTPglobale</t>
    </r>
  </si>
  <si>
    <t>PSEAE</t>
  </si>
  <si>
    <t>PSEFE</t>
  </si>
  <si>
    <t>PSEAEFE</t>
  </si>
  <si>
    <t>PBRAE</t>
  </si>
  <si>
    <t>PBRFE</t>
  </si>
  <si>
    <t>PBRAEFE</t>
  </si>
  <si>
    <t>PREAE</t>
  </si>
  <si>
    <t>PREFE</t>
  </si>
  <si>
    <t>PREAEFE</t>
  </si>
  <si>
    <t>PWFFE</t>
  </si>
  <si>
    <r>
      <rPr>
        <b/>
        <sz val="9"/>
        <color theme="1"/>
        <rFont val="Trebuchet MS"/>
        <family val="2"/>
      </rPr>
      <t>Tabella BKUP-A1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</si>
  <si>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r>
      <rPr>
        <b/>
        <sz val="9"/>
        <color theme="1"/>
        <rFont val="Trebuchet MS"/>
        <family val="2"/>
      </rPr>
      <t>Tabella BKUP-B1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</si>
  <si>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t>PMAAE</t>
  </si>
  <si>
    <t>PMAFE</t>
  </si>
  <si>
    <t>PMAAEFE</t>
  </si>
  <si>
    <t>PWFAE</t>
  </si>
  <si>
    <t>PWFAEFE</t>
  </si>
  <si>
    <t>PACAE</t>
  </si>
  <si>
    <t>PAFAE</t>
  </si>
  <si>
    <t>PACFE</t>
  </si>
  <si>
    <t>PACAEFE</t>
  </si>
  <si>
    <t>PAFFE</t>
  </si>
  <si>
    <t>PAFAEFE</t>
  </si>
  <si>
    <t>PARAE</t>
  </si>
  <si>
    <t>PARFE</t>
  </si>
  <si>
    <t>PARAEFE</t>
  </si>
  <si>
    <t>PUTSPUNi</t>
  </si>
  <si>
    <t>PSPUNi</t>
  </si>
  <si>
    <t>(UTSPUNi)</t>
  </si>
  <si>
    <t>(SPUNi)</t>
  </si>
  <si>
    <t>PUTRESIr</t>
  </si>
  <si>
    <t>PRESIr</t>
  </si>
  <si>
    <t>(UTRESIr)</t>
  </si>
  <si>
    <t>(RESIr)</t>
  </si>
  <si>
    <t>PUTENIPk</t>
  </si>
  <si>
    <t>PENIPk</t>
  </si>
  <si>
    <t>(ENIPk)</t>
  </si>
  <si>
    <t>Canoni STDE in AE, FE e AEFE</t>
  </si>
  <si>
    <t>UT STDE in Base, AE e AEFE</t>
  </si>
  <si>
    <t>Canoni MA in AE, FE e AEFE</t>
  </si>
  <si>
    <t>Canoni WF in AE, FE e AEFE</t>
  </si>
  <si>
    <t>Canoni BK</t>
  </si>
  <si>
    <t>UT STDO in Base, AE e AEFE</t>
  </si>
  <si>
    <t>Canoni STDO e MA in Base</t>
  </si>
  <si>
    <t>Canoni STDO in AE, FE e AEFE</t>
  </si>
  <si>
    <t>UT STDS in Base</t>
  </si>
  <si>
    <t>Canoni STDS e WF in Base</t>
  </si>
  <si>
    <t>Canoni STDS in FE</t>
  </si>
  <si>
    <t xml:space="preserve">Canoni WF in FE </t>
  </si>
  <si>
    <t>Canoni SPUN, AC, AF e AR in Base</t>
  </si>
  <si>
    <t>UT SPUN in Base, AE, FE e AEFE</t>
  </si>
  <si>
    <t>Canoni SPUN in AE, FE e AEFE</t>
  </si>
  <si>
    <t>Canoni AC in AE, FE e AEFE</t>
  </si>
  <si>
    <t>Canoni AF in AE, FE e AEFE</t>
  </si>
  <si>
    <t>Canoni AR in AE, FE e AEFE</t>
  </si>
  <si>
    <t>UT SCEN in Base</t>
  </si>
  <si>
    <t>Canoni SCEN in Base e FE</t>
  </si>
  <si>
    <t>Canoni CEIP in AE, FE e AEFE</t>
  </si>
  <si>
    <t>Canoni BR(CEIP) in AE, FE e AEFE</t>
  </si>
  <si>
    <t>Canoni CEIP, SE(CEIP) e BR(CEIP) in Base</t>
  </si>
  <si>
    <t>Canoni SE(CEIP) in AE, FE e AEFE</t>
  </si>
  <si>
    <t>Canoni GW in Base e FE</t>
  </si>
  <si>
    <t>Canoni RESI e BR(RESI) in Base</t>
  </si>
  <si>
    <t>Canoni RESI in AE, FE e AEFE</t>
  </si>
  <si>
    <t>Canoni BR(RESI) in AE, FE e AEFE</t>
  </si>
  <si>
    <t>Canoni ENIP in AE e FE</t>
  </si>
  <si>
    <t>UT CEIP in Base, AE e AEFE</t>
  </si>
  <si>
    <t>UT GW in Base</t>
  </si>
  <si>
    <t>UT RESI in Base, AE e AEFE</t>
  </si>
  <si>
    <t>UT ENIP in Base</t>
  </si>
  <si>
    <t>Canoni ITEP2 in AE, FE e AEFE</t>
  </si>
  <si>
    <t>Canoni ITEP e RE(ITEP) in Base</t>
  </si>
  <si>
    <t>Canoni RE(ITEP2) in AE, FE e AEFE</t>
  </si>
  <si>
    <t>Canoni ETEP in AE e FE</t>
  </si>
  <si>
    <t>UT ITEP2 in Base, AE e AEFE</t>
  </si>
  <si>
    <t>UT ETEP in Base</t>
  </si>
  <si>
    <t>PUTSTDEi</t>
  </si>
  <si>
    <t>PSTDEi</t>
  </si>
  <si>
    <t>(UTSTDEi)</t>
  </si>
  <si>
    <t>(STDEi)</t>
  </si>
  <si>
    <t>PBKr</t>
  </si>
  <si>
    <t>PBKFEr</t>
  </si>
  <si>
    <t>PUTSTDOi</t>
  </si>
  <si>
    <t>PSTDOi</t>
  </si>
  <si>
    <t>(UTSTDOi)</t>
  </si>
  <si>
    <t>(STDOi)</t>
  </si>
  <si>
    <t>PUTSTDSi</t>
  </si>
  <si>
    <t>PSTDSi</t>
  </si>
  <si>
    <t>(STDSi)</t>
  </si>
  <si>
    <t>PUTSCENi</t>
  </si>
  <si>
    <t>PSCENi</t>
  </si>
  <si>
    <t>(SCENi)</t>
  </si>
  <si>
    <t>PUTCEIPi</t>
  </si>
  <si>
    <t>PCEIPi</t>
  </si>
  <si>
    <t>(UTCEIPi)</t>
  </si>
  <si>
    <t>(CEIPi)</t>
  </si>
  <si>
    <t>PUTGWj</t>
  </si>
  <si>
    <t>PGWj</t>
  </si>
  <si>
    <t>(GWj)</t>
  </si>
  <si>
    <t>PUTITEPi</t>
  </si>
  <si>
    <t>PITEPi</t>
  </si>
  <si>
    <t>(UTITEPi)</t>
  </si>
  <si>
    <t>(ITEPi)</t>
  </si>
  <si>
    <t>PUTETEPj</t>
  </si>
  <si>
    <t>PETEPj</t>
  </si>
  <si>
    <t>(ETEPj)</t>
  </si>
  <si>
    <t>PSSUSi</t>
  </si>
  <si>
    <t>PFORMi</t>
  </si>
  <si>
    <t>Canoni STDE, MA e WF in Base</t>
  </si>
  <si>
    <t>Durata media</t>
  </si>
  <si>
    <t>UT</t>
  </si>
  <si>
    <t>Totale</t>
  </si>
  <si>
    <t>Differenza</t>
  </si>
  <si>
    <t>Download</t>
  </si>
  <si>
    <t>Upload</t>
  </si>
  <si>
    <t>Totali</t>
  </si>
  <si>
    <t>kbps</t>
  </si>
  <si>
    <t>Volume</t>
  </si>
  <si>
    <t>Totale SBRI-compliant</t>
  </si>
  <si>
    <t>BGA</t>
  </si>
  <si>
    <t>Volume BGA</t>
  </si>
  <si>
    <t>BGA/BNA</t>
  </si>
  <si>
    <t>DIFFERENZA</t>
  </si>
  <si>
    <t>Diff %</t>
  </si>
  <si>
    <t>Diff €</t>
  </si>
  <si>
    <t>Altri costi</t>
  </si>
  <si>
    <t>Revisione</t>
  </si>
  <si>
    <t>Listino 2021</t>
  </si>
  <si>
    <t>Sconto Listino 2019</t>
  </si>
  <si>
    <t>Sconto Revisione</t>
  </si>
  <si>
    <t>Obiettivo</t>
  </si>
  <si>
    <t>640</t>
  </si>
  <si>
    <t>128</t>
  </si>
  <si>
    <t>1024</t>
  </si>
  <si>
    <t>256</t>
  </si>
  <si>
    <t>2048</t>
  </si>
  <si>
    <t>512</t>
  </si>
  <si>
    <t>4096</t>
  </si>
  <si>
    <t>10240</t>
  </si>
  <si>
    <t>20480</t>
  </si>
  <si>
    <t>30720</t>
  </si>
  <si>
    <t>3072</t>
  </si>
  <si>
    <t>8192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</si>
</sst>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[$€-410]\ * #,##0.00_-;\-[$€-410]\ * #,##0.00_-;_-[$€-410]\ * &quot;-&quot;??_-;_-@_-"/>
    <numFmt numFmtId="167" formatCode="_-* #,##0_-;\-* #,##0_-;_-* &quot;-&quot;??_-;_-@_-"/>
    <numFmt numFmtId="168" formatCode="_-* #,##0.00_-;\-* #,##0.00_-;_-* &quot;-&quot;_-;_-@_-"/>
    <numFmt numFmtId="169" formatCode="0.0000000%"/>
    <numFmt numFmtId="170" formatCode="_-* #,##0\ _€_-;\-* #,##0\ _€_-;_-* &quot;-&quot;??\ _€_-;_-@_-"/>
    <numFmt numFmtId="171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0"/>
      <name val="Helv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rgb="FF000000"/>
      <name val="Trebuchet MS"/>
      <family val="2"/>
    </font>
    <font>
      <b/>
      <i/>
      <sz val="9"/>
      <color rgb="FFFF0000"/>
      <name val="Trebuchet MS"/>
      <family val="2"/>
    </font>
    <font>
      <sz val="9"/>
      <color rgb="FF000000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rgb="FF000000"/>
      <name val="Trebuchet MS"/>
      <family val="2"/>
    </font>
    <font>
      <b/>
      <i/>
      <vertAlign val="subscript"/>
      <sz val="9"/>
      <color theme="1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b/>
      <vertAlign val="subscript"/>
      <sz val="9"/>
      <color theme="1"/>
      <name val="Trebuchet MS"/>
      <family val="2"/>
    </font>
    <font>
      <sz val="11"/>
      <color theme="0"/>
      <name val="Calibri"/>
      <family val="2"/>
      <scheme val="minor"/>
    </font>
    <font>
      <sz val="28"/>
      <color rgb="FFFF000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Up"/>
    </fill>
    <fill>
      <patternFill patternType="lightUp">
        <bgColor rgb="FFD9D9D9"/>
      </patternFill>
    </fill>
    <fill>
      <patternFill patternType="solid">
        <fgColor rgb="FFE6E6E6"/>
        <bgColor indexed="64"/>
      </patternFill>
    </fill>
    <fill>
      <patternFill patternType="lightUp"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7" fillId="13" borderId="0" applyNumberFormat="0" applyBorder="0" applyAlignment="0" applyProtection="0"/>
  </cellStyleXfs>
  <cellXfs count="19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Border="1" applyAlignment="1">
      <alignment vertical="center"/>
    </xf>
    <xf numFmtId="165" fontId="6" fillId="7" borderId="1" xfId="1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165" fontId="5" fillId="0" borderId="6" xfId="1" applyFont="1" applyBorder="1"/>
    <xf numFmtId="0" fontId="6" fillId="0" borderId="7" xfId="0" applyFont="1" applyBorder="1"/>
    <xf numFmtId="0" fontId="6" fillId="0" borderId="3" xfId="0" applyFont="1" applyBorder="1"/>
    <xf numFmtId="165" fontId="5" fillId="0" borderId="0" xfId="1" applyFont="1"/>
    <xf numFmtId="0" fontId="11" fillId="0" borderId="0" xfId="0" applyFont="1"/>
    <xf numFmtId="165" fontId="5" fillId="0" borderId="1" xfId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165" fontId="5" fillId="0" borderId="10" xfId="1" applyFont="1" applyBorder="1"/>
    <xf numFmtId="0" fontId="6" fillId="0" borderId="11" xfId="0" applyFont="1" applyBorder="1"/>
    <xf numFmtId="165" fontId="6" fillId="0" borderId="0" xfId="0" applyNumberFormat="1" applyFont="1"/>
    <xf numFmtId="0" fontId="5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165" fontId="6" fillId="7" borderId="1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top"/>
    </xf>
    <xf numFmtId="9" fontId="6" fillId="7" borderId="1" xfId="2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166" fontId="6" fillId="0" borderId="0" xfId="1" applyNumberFormat="1" applyFont="1" applyAlignment="1">
      <alignment vertical="top"/>
    </xf>
    <xf numFmtId="0" fontId="6" fillId="3" borderId="1" xfId="1" applyNumberFormat="1" applyFont="1" applyFill="1" applyBorder="1" applyAlignment="1">
      <alignment vertical="center"/>
    </xf>
    <xf numFmtId="9" fontId="6" fillId="3" borderId="1" xfId="2" applyFont="1" applyFill="1" applyBorder="1" applyAlignment="1">
      <alignment horizontal="center"/>
    </xf>
    <xf numFmtId="9" fontId="6" fillId="7" borderId="1" xfId="2" applyFon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/>
    <xf numFmtId="165" fontId="6" fillId="7" borderId="1" xfId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166" fontId="6" fillId="3" borderId="1" xfId="1" applyNumberFormat="1" applyFont="1" applyFill="1" applyBorder="1" applyAlignment="1">
      <alignment vertical="center"/>
    </xf>
    <xf numFmtId="167" fontId="6" fillId="0" borderId="0" xfId="0" applyNumberFormat="1" applyFont="1"/>
    <xf numFmtId="0" fontId="6" fillId="0" borderId="0" xfId="0" applyFont="1" applyAlignment="1">
      <alignment horizontal="justify" vertical="center"/>
    </xf>
    <xf numFmtId="165" fontId="6" fillId="0" borderId="6" xfId="1" applyFont="1" applyBorder="1"/>
    <xf numFmtId="165" fontId="6" fillId="0" borderId="0" xfId="1" applyFont="1"/>
    <xf numFmtId="0" fontId="6" fillId="0" borderId="0" xfId="0" applyFont="1" applyAlignment="1">
      <alignment horizontal="right"/>
    </xf>
    <xf numFmtId="165" fontId="6" fillId="10" borderId="0" xfId="1" applyFont="1" applyFill="1"/>
    <xf numFmtId="165" fontId="6" fillId="0" borderId="10" xfId="1" applyFont="1" applyBorder="1"/>
    <xf numFmtId="49" fontId="14" fillId="0" borderId="0" xfId="0" applyNumberFormat="1" applyFont="1"/>
    <xf numFmtId="0" fontId="7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166" fontId="6" fillId="3" borderId="1" xfId="1" applyNumberFormat="1" applyFont="1" applyFill="1" applyBorder="1"/>
    <xf numFmtId="0" fontId="10" fillId="0" borderId="1" xfId="0" applyFont="1" applyBorder="1" applyAlignment="1">
      <alignment horizontal="right" vertical="center" wrapText="1"/>
    </xf>
    <xf numFmtId="166" fontId="6" fillId="0" borderId="0" xfId="1" applyNumberFormat="1" applyFont="1"/>
    <xf numFmtId="0" fontId="5" fillId="0" borderId="0" xfId="0" applyFont="1" applyAlignment="1">
      <alignment horizontal="justify" vertical="center"/>
    </xf>
    <xf numFmtId="0" fontId="6" fillId="0" borderId="0" xfId="1" applyNumberFormat="1" applyFont="1"/>
    <xf numFmtId="0" fontId="6" fillId="3" borderId="1" xfId="1" applyNumberFormat="1" applyFont="1" applyFill="1" applyBorder="1"/>
    <xf numFmtId="0" fontId="8" fillId="0" borderId="0" xfId="0" applyFont="1" applyAlignment="1">
      <alignment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7" fillId="0" borderId="2" xfId="10" applyNumberFormat="1" applyFont="1" applyBorder="1" applyAlignment="1">
      <alignment vertical="center"/>
    </xf>
    <xf numFmtId="167" fontId="7" fillId="0" borderId="1" xfId="10" applyNumberFormat="1" applyFont="1" applyBorder="1" applyAlignment="1">
      <alignment vertical="center"/>
    </xf>
    <xf numFmtId="9" fontId="14" fillId="7" borderId="1" xfId="2" applyFont="1" applyFill="1" applyBorder="1" applyAlignment="1">
      <alignment horizontal="center"/>
    </xf>
    <xf numFmtId="43" fontId="6" fillId="0" borderId="0" xfId="10" applyFont="1"/>
    <xf numFmtId="166" fontId="6" fillId="7" borderId="1" xfId="1" applyNumberFormat="1" applyFont="1" applyFill="1" applyBorder="1"/>
    <xf numFmtId="0" fontId="10" fillId="0" borderId="1" xfId="0" applyFont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/>
    </xf>
    <xf numFmtId="41" fontId="6" fillId="0" borderId="0" xfId="0" applyNumberFormat="1" applyFont="1"/>
    <xf numFmtId="0" fontId="6" fillId="0" borderId="1" xfId="0" applyFont="1" applyBorder="1" applyAlignment="1">
      <alignment vertical="center" wrapText="1"/>
    </xf>
    <xf numFmtId="10" fontId="6" fillId="0" borderId="0" xfId="0" applyNumberFormat="1" applyFont="1"/>
    <xf numFmtId="0" fontId="5" fillId="0" borderId="6" xfId="0" applyFont="1" applyBorder="1"/>
    <xf numFmtId="0" fontId="5" fillId="0" borderId="10" xfId="0" applyFont="1" applyBorder="1"/>
    <xf numFmtId="0" fontId="5" fillId="9" borderId="14" xfId="0" applyFont="1" applyFill="1" applyBorder="1" applyAlignment="1">
      <alignment vertical="center" wrapText="1"/>
    </xf>
    <xf numFmtId="165" fontId="6" fillId="9" borderId="14" xfId="1" applyFont="1" applyFill="1" applyBorder="1" applyAlignment="1">
      <alignment horizontal="center" vertical="center" wrapText="1"/>
    </xf>
    <xf numFmtId="165" fontId="6" fillId="0" borderId="14" xfId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1" fillId="9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68" fontId="6" fillId="8" borderId="1" xfId="0" applyNumberFormat="1" applyFont="1" applyFill="1" applyBorder="1" applyAlignment="1">
      <alignment vertical="center" wrapText="1"/>
    </xf>
    <xf numFmtId="43" fontId="6" fillId="8" borderId="1" xfId="10" applyFont="1" applyFill="1" applyBorder="1" applyAlignment="1">
      <alignment horizontal="center" vertical="center" wrapText="1"/>
    </xf>
    <xf numFmtId="43" fontId="6" fillId="8" borderId="1" xfId="0" applyNumberFormat="1" applyFont="1" applyFill="1" applyBorder="1" applyAlignment="1">
      <alignment horizontal="center" vertical="center" wrapText="1"/>
    </xf>
    <xf numFmtId="43" fontId="5" fillId="0" borderId="0" xfId="10" applyFont="1" applyAlignment="1">
      <alignment horizontal="center" vertical="center" wrapText="1"/>
    </xf>
    <xf numFmtId="168" fontId="5" fillId="0" borderId="0" xfId="0" applyNumberFormat="1" applyFont="1"/>
    <xf numFmtId="43" fontId="5" fillId="0" borderId="0" xfId="0" applyNumberFormat="1" applyFont="1"/>
    <xf numFmtId="43" fontId="5" fillId="0" borderId="0" xfId="0" applyNumberFormat="1" applyFont="1" applyAlignment="1">
      <alignment horizontal="center" vertical="center" wrapText="1"/>
    </xf>
    <xf numFmtId="43" fontId="6" fillId="6" borderId="1" xfId="0" applyNumberFormat="1" applyFont="1" applyFill="1" applyBorder="1" applyAlignment="1">
      <alignment horizontal="center" vertical="center" wrapText="1"/>
    </xf>
    <xf numFmtId="169" fontId="6" fillId="0" borderId="0" xfId="2" applyNumberFormat="1" applyFont="1"/>
    <xf numFmtId="43" fontId="6" fillId="0" borderId="8" xfId="0" applyNumberFormat="1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5" fontId="5" fillId="12" borderId="14" xfId="1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vertical="center" wrapText="1"/>
    </xf>
    <xf numFmtId="9" fontId="6" fillId="0" borderId="0" xfId="2" applyFont="1"/>
    <xf numFmtId="10" fontId="5" fillId="12" borderId="14" xfId="2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8" fontId="6" fillId="0" borderId="0" xfId="0" applyNumberFormat="1" applyFont="1"/>
    <xf numFmtId="168" fontId="6" fillId="0" borderId="0" xfId="0" applyNumberFormat="1" applyFont="1" applyAlignment="1">
      <alignment horizontal="right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0" fontId="6" fillId="11" borderId="0" xfId="0" applyFont="1" applyFill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6" fillId="7" borderId="1" xfId="2" applyNumberFormat="1" applyFont="1" applyFill="1" applyBorder="1"/>
    <xf numFmtId="10" fontId="6" fillId="7" borderId="1" xfId="2" applyNumberFormat="1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center"/>
    </xf>
    <xf numFmtId="0" fontId="6" fillId="0" borderId="0" xfId="1" applyNumberFormat="1" applyFont="1" applyAlignment="1">
      <alignment horizontal="center"/>
    </xf>
    <xf numFmtId="0" fontId="17" fillId="13" borderId="1" xfId="11" applyBorder="1" applyAlignment="1">
      <alignment horizontal="center"/>
    </xf>
    <xf numFmtId="10" fontId="6" fillId="9" borderId="14" xfId="2" applyNumberFormat="1" applyFont="1" applyFill="1" applyBorder="1" applyAlignment="1">
      <alignment horizontal="center" vertical="center" wrapText="1"/>
    </xf>
    <xf numFmtId="10" fontId="6" fillId="0" borderId="14" xfId="2" applyNumberFormat="1" applyFont="1" applyBorder="1" applyAlignment="1">
      <alignment horizontal="center" vertical="center" wrapText="1"/>
    </xf>
    <xf numFmtId="0" fontId="5" fillId="9" borderId="16" xfId="0" applyFont="1" applyFill="1" applyBorder="1" applyAlignment="1">
      <alignment vertical="center" wrapText="1"/>
    </xf>
    <xf numFmtId="49" fontId="1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8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right"/>
    </xf>
    <xf numFmtId="165" fontId="6" fillId="11" borderId="0" xfId="1" applyFont="1" applyFill="1"/>
    <xf numFmtId="171" fontId="6" fillId="0" borderId="0" xfId="0" applyNumberFormat="1" applyFont="1"/>
    <xf numFmtId="0" fontId="5" fillId="1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43" fontId="6" fillId="0" borderId="0" xfId="0" applyNumberFormat="1" applyFont="1"/>
    <xf numFmtId="165" fontId="6" fillId="9" borderId="14" xfId="1" applyFont="1" applyFill="1" applyBorder="1" applyAlignment="1" applyProtection="1">
      <alignment horizontal="center" vertical="center" wrapText="1"/>
    </xf>
    <xf numFmtId="10" fontId="6" fillId="9" borderId="14" xfId="2" applyNumberFormat="1" applyFont="1" applyFill="1" applyBorder="1" applyAlignment="1" applyProtection="1">
      <alignment horizontal="center" vertical="center" wrapText="1"/>
    </xf>
    <xf numFmtId="165" fontId="6" fillId="0" borderId="14" xfId="1" applyFont="1" applyBorder="1" applyAlignment="1" applyProtection="1">
      <alignment horizontal="center" vertical="center" wrapText="1"/>
    </xf>
    <xf numFmtId="10" fontId="6" fillId="0" borderId="14" xfId="2" applyNumberFormat="1" applyFont="1" applyBorder="1" applyAlignment="1" applyProtection="1">
      <alignment horizontal="center" vertical="center" wrapText="1"/>
    </xf>
    <xf numFmtId="165" fontId="5" fillId="12" borderId="14" xfId="1" applyFont="1" applyFill="1" applyBorder="1" applyAlignment="1" applyProtection="1">
      <alignment horizontal="center" vertical="center" wrapText="1"/>
    </xf>
    <xf numFmtId="10" fontId="5" fillId="12" borderId="14" xfId="2" applyNumberFormat="1" applyFont="1" applyFill="1" applyBorder="1" applyAlignment="1" applyProtection="1">
      <alignment horizontal="center" vertical="center" wrapText="1"/>
    </xf>
    <xf numFmtId="165" fontId="6" fillId="11" borderId="1" xfId="1" applyNumberFormat="1" applyFont="1" applyFill="1" applyBorder="1"/>
    <xf numFmtId="165" fontId="6" fillId="11" borderId="1" xfId="1" applyFont="1" applyFill="1" applyBorder="1"/>
    <xf numFmtId="9" fontId="14" fillId="11" borderId="1" xfId="2" applyFont="1" applyFill="1" applyBorder="1" applyAlignment="1">
      <alignment horizontal="center"/>
    </xf>
    <xf numFmtId="9" fontId="6" fillId="11" borderId="1" xfId="2" applyFont="1" applyFill="1" applyBorder="1" applyAlignment="1">
      <alignment horizontal="center"/>
    </xf>
    <xf numFmtId="165" fontId="6" fillId="11" borderId="1" xfId="1" applyFont="1" applyFill="1" applyBorder="1" applyAlignment="1">
      <alignment vertical="center"/>
    </xf>
    <xf numFmtId="0" fontId="17" fillId="13" borderId="1" xfId="11" applyBorder="1" applyAlignment="1">
      <alignment horizontal="center" wrapText="1"/>
    </xf>
    <xf numFmtId="0" fontId="6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7" fillId="10" borderId="2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2">
    <cellStyle name="_BTW_CNIPA_Allegato F1 Listino Prezzi_per Corghi - REVIEWED" xfId="4"/>
    <cellStyle name="_BTW_CNIPA_Allegato F1 Listino Prezzi_per Corghi - REVIEWED_22giu" xfId="5"/>
    <cellStyle name="Colore 6" xfId="11" builtinId="49"/>
    <cellStyle name="Euro" xfId="6"/>
    <cellStyle name="Migliaia" xfId="10" builtinId="3"/>
    <cellStyle name="Migliaia 2" xfId="7"/>
    <cellStyle name="Normale" xfId="0" builtinId="0"/>
    <cellStyle name="Normale 2" xfId="3"/>
    <cellStyle name="Percentuale" xfId="2" builtinId="5"/>
    <cellStyle name="Percentuale 2" xfId="8"/>
    <cellStyle name="Stile 1" xfId="9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emf"/><Relationship Id="rId1" Type="http://schemas.openxmlformats.org/officeDocument/2006/relationships/image" Target="../media/image1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411480</xdr:colOff>
          <xdr:row>1</xdr:row>
          <xdr:rowOff>83820</xdr:rowOff>
        </xdr:from>
        <xdr:to>
          <xdr:col>5</xdr:col>
          <xdr:colOff>487680</xdr:colOff>
          <xdr:row>3</xdr:row>
          <xdr:rowOff>30480</xdr:rowOff>
        </xdr:to>
        <xdr:sp macro="" textlink="">
          <xdr:nvSpPr>
            <xdr:cNvPr id="11280" name="Object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2926080</xdr:colOff>
          <xdr:row>2</xdr:row>
          <xdr:rowOff>114300</xdr:rowOff>
        </xdr:to>
        <xdr:sp macro="" textlink="">
          <xdr:nvSpPr>
            <xdr:cNvPr id="23571" name="Object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1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</xdr:row>
          <xdr:rowOff>144780</xdr:rowOff>
        </xdr:from>
        <xdr:to>
          <xdr:col>4</xdr:col>
          <xdr:colOff>457200</xdr:colOff>
          <xdr:row>21</xdr:row>
          <xdr:rowOff>182880</xdr:rowOff>
        </xdr:to>
        <xdr:sp macro="" textlink="">
          <xdr:nvSpPr>
            <xdr:cNvPr id="23579" name="Object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1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26</xdr:row>
          <xdr:rowOff>30480</xdr:rowOff>
        </xdr:from>
        <xdr:to>
          <xdr:col>4</xdr:col>
          <xdr:colOff>419100</xdr:colOff>
          <xdr:row>38</xdr:row>
          <xdr:rowOff>106680</xdr:rowOff>
        </xdr:to>
        <xdr:sp macro="" textlink="">
          <xdr:nvSpPr>
            <xdr:cNvPr id="23583" name="Object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1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42</xdr:row>
          <xdr:rowOff>114300</xdr:rowOff>
        </xdr:from>
        <xdr:to>
          <xdr:col>1</xdr:col>
          <xdr:colOff>3352800</xdr:colOff>
          <xdr:row>52</xdr:row>
          <xdr:rowOff>30480</xdr:rowOff>
        </xdr:to>
        <xdr:sp macro="" textlink="">
          <xdr:nvSpPr>
            <xdr:cNvPr id="23584" name="Object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1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2773680</xdr:colOff>
          <xdr:row>2</xdr:row>
          <xdr:rowOff>121920</xdr:rowOff>
        </xdr:to>
        <xdr:sp macro="" textlink="">
          <xdr:nvSpPr>
            <xdr:cNvPr id="24595" name="Object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8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6</xdr:row>
          <xdr:rowOff>30480</xdr:rowOff>
        </xdr:from>
        <xdr:to>
          <xdr:col>4</xdr:col>
          <xdr:colOff>198120</xdr:colOff>
          <xdr:row>19</xdr:row>
          <xdr:rowOff>45720</xdr:rowOff>
        </xdr:to>
        <xdr:sp macro="" textlink="">
          <xdr:nvSpPr>
            <xdr:cNvPr id="24600" name="Object 24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8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30</xdr:row>
          <xdr:rowOff>30480</xdr:rowOff>
        </xdr:from>
        <xdr:to>
          <xdr:col>1</xdr:col>
          <xdr:colOff>3703320</xdr:colOff>
          <xdr:row>37</xdr:row>
          <xdr:rowOff>121920</xdr:rowOff>
        </xdr:to>
        <xdr:sp macro="" textlink="">
          <xdr:nvSpPr>
            <xdr:cNvPr id="24601" name="Object 25" hidden="1">
              <a:extLst>
                <a:ext uri="{63B3BB69-23CF-44E3-9099-C40C66FF867C}">
                  <a14:compatExt spid="_x0000_s24601"/>
                </a:ext>
                <a:ext uri="{FF2B5EF4-FFF2-40B4-BE49-F238E27FC236}">
                  <a16:creationId xmlns:a16="http://schemas.microsoft.com/office/drawing/2014/main" id="{00000000-0008-0000-08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3002280</xdr:colOff>
          <xdr:row>2</xdr:row>
          <xdr:rowOff>121920</xdr:rowOff>
        </xdr:to>
        <xdr:sp macro="" textlink="">
          <xdr:nvSpPr>
            <xdr:cNvPr id="25618" name="Object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C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</xdr:row>
          <xdr:rowOff>106680</xdr:rowOff>
        </xdr:from>
        <xdr:to>
          <xdr:col>3</xdr:col>
          <xdr:colOff>495300</xdr:colOff>
          <xdr:row>26</xdr:row>
          <xdr:rowOff>38100</xdr:rowOff>
        </xdr:to>
        <xdr:sp macro="" textlink="">
          <xdr:nvSpPr>
            <xdr:cNvPr id="25624" name="Object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C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31</xdr:row>
          <xdr:rowOff>0</xdr:rowOff>
        </xdr:from>
        <xdr:to>
          <xdr:col>3</xdr:col>
          <xdr:colOff>601980</xdr:colOff>
          <xdr:row>43</xdr:row>
          <xdr:rowOff>144780</xdr:rowOff>
        </xdr:to>
        <xdr:sp macro="" textlink="">
          <xdr:nvSpPr>
            <xdr:cNvPr id="25625" name="Object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C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2926080</xdr:colOff>
          <xdr:row>2</xdr:row>
          <xdr:rowOff>121920</xdr:rowOff>
        </xdr:to>
        <xdr:sp macro="" textlink="">
          <xdr:nvSpPr>
            <xdr:cNvPr id="26629" name="Object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F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601980</xdr:colOff>
          <xdr:row>4</xdr:row>
          <xdr:rowOff>114300</xdr:rowOff>
        </xdr:from>
        <xdr:to>
          <xdr:col>1</xdr:col>
          <xdr:colOff>2659380</xdr:colOff>
          <xdr:row>10</xdr:row>
          <xdr:rowOff>38100</xdr:rowOff>
        </xdr:to>
        <xdr:sp macro="" textlink="">
          <xdr:nvSpPr>
            <xdr:cNvPr id="26630" name="Object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F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30480</xdr:rowOff>
        </xdr:from>
        <xdr:to>
          <xdr:col>1</xdr:col>
          <xdr:colOff>2522220</xdr:colOff>
          <xdr:row>17</xdr:row>
          <xdr:rowOff>106680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F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0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9.bin"/><Relationship Id="rId9" Type="http://schemas.openxmlformats.org/officeDocument/2006/relationships/image" Target="../media/image11.e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1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2.w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wmf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6.bin"/><Relationship Id="rId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tabColor theme="3" tint="-0.499984740745262"/>
  </sheetPr>
  <dimension ref="B4:K30"/>
  <sheetViews>
    <sheetView showGridLines="0" zoomScaleNormal="100" workbookViewId="0">
      <selection activeCell="G6" sqref="G6"/>
    </sheetView>
  </sheetViews>
  <sheetFormatPr defaultColWidth="9.109375" defaultRowHeight="13.2"/>
  <cols>
    <col min="1" max="1" width="1.109375" style="2" customWidth="1"/>
    <col min="2" max="2" width="10.5546875" style="2" customWidth="1"/>
    <col min="3" max="3" width="11.5546875" style="2" customWidth="1"/>
    <col min="4" max="5" width="16.5546875" style="2" bestFit="1" customWidth="1"/>
    <col min="6" max="6" width="8.5546875" style="2" customWidth="1"/>
    <col min="7" max="7" width="15.44140625" style="2" bestFit="1" customWidth="1"/>
    <col min="8" max="10" width="15.109375" style="2" customWidth="1"/>
    <col min="11" max="11" width="6.44140625" style="2" customWidth="1"/>
    <col min="12" max="16384" width="9.109375" style="2"/>
  </cols>
  <sheetData>
    <row r="4" spans="3:11">
      <c r="K4" s="33"/>
    </row>
    <row r="5" spans="3:11" ht="14.85" customHeight="1">
      <c r="C5" s="126"/>
      <c r="D5" s="145" t="s">
        <v>571</v>
      </c>
      <c r="E5" s="145" t="s">
        <v>570</v>
      </c>
      <c r="F5" s="147" t="s">
        <v>567</v>
      </c>
      <c r="G5" s="147" t="s">
        <v>568</v>
      </c>
      <c r="H5" s="146" t="s">
        <v>574</v>
      </c>
      <c r="I5" s="147" t="s">
        <v>567</v>
      </c>
      <c r="J5" s="147" t="s">
        <v>568</v>
      </c>
    </row>
    <row r="6" spans="3:11" ht="14.85" customHeight="1">
      <c r="C6" s="135" t="s">
        <v>433</v>
      </c>
      <c r="D6" s="95">
        <f>TRrif!G2</f>
        <v>541122165.29000008</v>
      </c>
      <c r="E6" s="95">
        <f>TRrif!H2</f>
        <v>531771875.04000002</v>
      </c>
      <c r="F6" s="133">
        <f>IFERROR((E6-D6)/D6,"")</f>
        <v>-1.7279444180574307E-2</v>
      </c>
      <c r="G6" s="95">
        <f>E6-D6</f>
        <v>-9350290.2500000596</v>
      </c>
      <c r="H6" s="154">
        <v>531775791.56</v>
      </c>
      <c r="I6" s="155">
        <v>-1.7272206406461169E-2</v>
      </c>
      <c r="J6" s="154">
        <v>-9346373.7300000787</v>
      </c>
    </row>
    <row r="7" spans="3:11" ht="14.85" customHeight="1">
      <c r="C7" s="97" t="s">
        <v>434</v>
      </c>
      <c r="D7" s="96">
        <f>TRrif!G12</f>
        <v>128121272.25</v>
      </c>
      <c r="E7" s="96">
        <f>TRrif!H12</f>
        <v>126627588.19</v>
      </c>
      <c r="F7" s="134">
        <f t="shared" ref="F7:F19" si="0">IFERROR((E7-D7)/D7,"")</f>
        <v>-1.1658361127459086E-2</v>
      </c>
      <c r="G7" s="96">
        <f t="shared" ref="G7:G19" si="1">E7-D7</f>
        <v>-1493684.0600000024</v>
      </c>
      <c r="H7" s="156"/>
      <c r="I7" s="157"/>
      <c r="J7" s="156"/>
    </row>
    <row r="8" spans="3:11" ht="14.85" customHeight="1">
      <c r="C8" s="97" t="s">
        <v>435</v>
      </c>
      <c r="D8" s="96">
        <f>TRrif!G31</f>
        <v>412117288.44</v>
      </c>
      <c r="E8" s="96">
        <f>TRrif!H31</f>
        <v>404260682.25</v>
      </c>
      <c r="F8" s="134">
        <f t="shared" si="0"/>
        <v>-1.9064005346001976E-2</v>
      </c>
      <c r="G8" s="96">
        <f t="shared" si="1"/>
        <v>-7856606.1899999976</v>
      </c>
      <c r="H8" s="156"/>
      <c r="I8" s="157"/>
      <c r="J8" s="156"/>
    </row>
    <row r="9" spans="3:11" ht="14.85" customHeight="1">
      <c r="C9" s="97" t="s">
        <v>436</v>
      </c>
      <c r="D9" s="96">
        <f>TRrif!G49</f>
        <v>883604.6</v>
      </c>
      <c r="E9" s="96">
        <f>TRrif!H49</f>
        <v>883604.6</v>
      </c>
      <c r="F9" s="134">
        <f t="shared" si="0"/>
        <v>0</v>
      </c>
      <c r="G9" s="96">
        <f t="shared" si="1"/>
        <v>0</v>
      </c>
      <c r="H9" s="156"/>
      <c r="I9" s="157"/>
      <c r="J9" s="156"/>
    </row>
    <row r="10" spans="3:11" ht="14.85" customHeight="1">
      <c r="C10" s="94" t="s">
        <v>437</v>
      </c>
      <c r="D10" s="95">
        <f>SICPrif!G2</f>
        <v>27766095.879999999</v>
      </c>
      <c r="E10" s="95">
        <f>SICPrif!H2</f>
        <v>27016628.509999998</v>
      </c>
      <c r="F10" s="133">
        <f t="shared" si="0"/>
        <v>-2.699217683462098E-2</v>
      </c>
      <c r="G10" s="95">
        <f t="shared" si="1"/>
        <v>-749467.37000000104</v>
      </c>
      <c r="H10" s="154">
        <v>27016817.02</v>
      </c>
      <c r="I10" s="155">
        <v>-2.698538761942788E-2</v>
      </c>
      <c r="J10" s="154">
        <v>-749278.8599999994</v>
      </c>
    </row>
    <row r="11" spans="3:11" ht="14.85" customHeight="1">
      <c r="C11" s="97" t="s">
        <v>438</v>
      </c>
      <c r="D11" s="96">
        <f>SICPrif!G10</f>
        <v>27309532.84</v>
      </c>
      <c r="E11" s="96">
        <f>SICPrif!H10</f>
        <v>26560065.469999999</v>
      </c>
      <c r="F11" s="134">
        <f t="shared" si="0"/>
        <v>-2.7443434290544279E-2</v>
      </c>
      <c r="G11" s="96">
        <f t="shared" si="1"/>
        <v>-749467.37000000104</v>
      </c>
      <c r="H11" s="156"/>
      <c r="I11" s="157"/>
      <c r="J11" s="156"/>
    </row>
    <row r="12" spans="3:11" ht="14.85" customHeight="1">
      <c r="C12" s="97" t="s">
        <v>439</v>
      </c>
      <c r="D12" s="96">
        <f>SICPrif!G34</f>
        <v>456563.04</v>
      </c>
      <c r="E12" s="96">
        <f>SICPrif!H34</f>
        <v>456563.04</v>
      </c>
      <c r="F12" s="134">
        <f t="shared" si="0"/>
        <v>0</v>
      </c>
      <c r="G12" s="96">
        <f t="shared" si="1"/>
        <v>0</v>
      </c>
      <c r="H12" s="156"/>
      <c r="I12" s="157"/>
      <c r="J12" s="156"/>
    </row>
    <row r="13" spans="3:11" ht="14.85" customHeight="1">
      <c r="C13" s="98" t="s">
        <v>396</v>
      </c>
      <c r="D13" s="95">
        <f>SCOErif!G2</f>
        <v>19830987.960000001</v>
      </c>
      <c r="E13" s="95">
        <f>SCOErif!H2</f>
        <v>19385532.609999999</v>
      </c>
      <c r="F13" s="133">
        <f t="shared" si="0"/>
        <v>-2.2462589907194994E-2</v>
      </c>
      <c r="G13" s="95">
        <f t="shared" si="1"/>
        <v>-445455.35000000149</v>
      </c>
      <c r="H13" s="154">
        <v>19389507.080000002</v>
      </c>
      <c r="I13" s="155">
        <v>-2.226217276166401E-2</v>
      </c>
      <c r="J13" s="154">
        <v>-441480.87999999896</v>
      </c>
    </row>
    <row r="14" spans="3:11" ht="14.85" customHeight="1">
      <c r="C14" s="99" t="s">
        <v>397</v>
      </c>
      <c r="D14" s="96">
        <f>SCOErif!G11</f>
        <v>17656460.32</v>
      </c>
      <c r="E14" s="96">
        <f>SCOErif!H11</f>
        <v>17211004.969999999</v>
      </c>
      <c r="F14" s="134">
        <f t="shared" si="0"/>
        <v>-2.5229029031114514E-2</v>
      </c>
      <c r="G14" s="96">
        <f t="shared" si="1"/>
        <v>-445455.35000000149</v>
      </c>
      <c r="H14" s="156"/>
      <c r="I14" s="157"/>
      <c r="J14" s="156"/>
    </row>
    <row r="15" spans="3:11" ht="14.85" customHeight="1">
      <c r="C15" s="99" t="s">
        <v>398</v>
      </c>
      <c r="D15" s="96">
        <f>SCOErif!G35</f>
        <v>2174527.64</v>
      </c>
      <c r="E15" s="96">
        <f>SCOErif!H35</f>
        <v>2174527.64</v>
      </c>
      <c r="F15" s="134">
        <f t="shared" si="0"/>
        <v>0</v>
      </c>
      <c r="G15" s="96">
        <f t="shared" si="1"/>
        <v>0</v>
      </c>
      <c r="H15" s="156"/>
      <c r="I15" s="157"/>
      <c r="J15" s="156"/>
    </row>
    <row r="16" spans="3:11" ht="14.85" customHeight="1">
      <c r="C16" s="94" t="s">
        <v>440</v>
      </c>
      <c r="D16" s="95">
        <f>SSUPrif!$G$2</f>
        <v>12247809.529999999</v>
      </c>
      <c r="E16" s="95">
        <f>SSUPrif!$H$2</f>
        <v>12247809.529999999</v>
      </c>
      <c r="F16" s="133">
        <f t="shared" si="0"/>
        <v>0</v>
      </c>
      <c r="G16" s="95">
        <f t="shared" si="1"/>
        <v>0</v>
      </c>
      <c r="H16" s="154"/>
      <c r="I16" s="155"/>
      <c r="J16" s="154"/>
    </row>
    <row r="17" spans="2:11" ht="14.85" customHeight="1">
      <c r="C17" s="97" t="s">
        <v>441</v>
      </c>
      <c r="D17" s="96">
        <f>SSUPrif!$G$7</f>
        <v>11909450.939999999</v>
      </c>
      <c r="E17" s="96">
        <f>SSUPrif!$H$7</f>
        <v>11909450.939999999</v>
      </c>
      <c r="F17" s="134">
        <f t="shared" si="0"/>
        <v>0</v>
      </c>
      <c r="G17" s="96">
        <f t="shared" si="1"/>
        <v>0</v>
      </c>
      <c r="H17" s="156"/>
      <c r="I17" s="157"/>
      <c r="J17" s="156"/>
    </row>
    <row r="18" spans="2:11" ht="14.85" customHeight="1">
      <c r="C18" s="97" t="s">
        <v>442</v>
      </c>
      <c r="D18" s="96">
        <f>SSUPrif!$G$14</f>
        <v>338358.59</v>
      </c>
      <c r="E18" s="96">
        <f>SSUPrif!$H$14</f>
        <v>338358.59</v>
      </c>
      <c r="F18" s="134">
        <f t="shared" si="0"/>
        <v>0</v>
      </c>
      <c r="G18" s="96">
        <f t="shared" si="1"/>
        <v>0</v>
      </c>
      <c r="H18" s="156"/>
      <c r="I18" s="157"/>
      <c r="J18" s="156"/>
    </row>
    <row r="19" spans="2:11" ht="14.85" customHeight="1">
      <c r="C19" s="116" t="s">
        <v>443</v>
      </c>
      <c r="D19" s="115">
        <f>D6+D10+D13+D16</f>
        <v>600967058.66000009</v>
      </c>
      <c r="E19" s="115">
        <f>E6+E10+E13+E16</f>
        <v>590421845.69000006</v>
      </c>
      <c r="F19" s="118">
        <f t="shared" si="0"/>
        <v>-1.7547073201504764E-2</v>
      </c>
      <c r="G19" s="115">
        <f t="shared" si="1"/>
        <v>-10545212.970000029</v>
      </c>
      <c r="H19" s="158"/>
      <c r="I19" s="159"/>
      <c r="J19" s="158"/>
    </row>
    <row r="20" spans="2:11">
      <c r="G20" s="108"/>
      <c r="K20" s="108"/>
    </row>
    <row r="26" spans="2:11">
      <c r="B26" s="150"/>
    </row>
    <row r="27" spans="2:11">
      <c r="B27" s="150"/>
    </row>
    <row r="28" spans="2:11">
      <c r="B28" s="150"/>
    </row>
    <row r="29" spans="2:11">
      <c r="B29" s="117"/>
    </row>
    <row r="30" spans="2:11">
      <c r="B30" s="117"/>
    </row>
  </sheetData>
  <sheetProtection algorithmName="SHA-512" hashValue="7bOwckatWQm6WT7KmcLmENpE9Lz0OtwKur1PzsXCtpF4k7xzEnOed44kNxBmTv4ww+1zBaTzOtSUgyLJzku9Fg==" saltValue="296TUliSorFGx91Zq5K3xg==" spinCount="100000" sheet="1" objects="1"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1280" r:id="rId4">
          <objectPr defaultSize="0" autoPict="0" r:id="rId5">
            <anchor moveWithCells="1" sizeWithCells="1">
              <from>
                <xdr:col>2</xdr:col>
                <xdr:colOff>411480</xdr:colOff>
                <xdr:row>1</xdr:row>
                <xdr:rowOff>83820</xdr:rowOff>
              </from>
              <to>
                <xdr:col>5</xdr:col>
                <xdr:colOff>487680</xdr:colOff>
                <xdr:row>3</xdr:row>
                <xdr:rowOff>30480</xdr:rowOff>
              </to>
            </anchor>
          </objectPr>
        </oleObject>
      </mc:Choice>
      <mc:Fallback>
        <oleObject progId="Equation.3" shapeId="1128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4" tint="-0.249977111117893"/>
  </sheetPr>
  <dimension ref="A1:V37"/>
  <sheetViews>
    <sheetView showGridLines="0" workbookViewId="0">
      <selection activeCell="G37" sqref="G37"/>
    </sheetView>
  </sheetViews>
  <sheetFormatPr defaultColWidth="9.109375" defaultRowHeight="13.2"/>
  <cols>
    <col min="1" max="1" width="9.109375" style="2"/>
    <col min="2" max="2" width="41.5546875" style="2" customWidth="1"/>
    <col min="3" max="3" width="8.88671875" style="2" customWidth="1"/>
    <col min="4" max="22" width="12.88671875" style="2" customWidth="1"/>
    <col min="23" max="16384" width="9.109375" style="2"/>
  </cols>
  <sheetData>
    <row r="1" spans="1:22">
      <c r="A1" s="1" t="s">
        <v>273</v>
      </c>
      <c r="C1" s="1"/>
    </row>
    <row r="2" spans="1:22">
      <c r="B2" s="1"/>
    </row>
    <row r="3" spans="1:22">
      <c r="A3" s="175" t="s">
        <v>102</v>
      </c>
      <c r="B3" s="175"/>
      <c r="C3" s="175"/>
      <c r="D3" s="175"/>
      <c r="E3" s="175"/>
    </row>
    <row r="4" spans="1:22">
      <c r="A4" s="3"/>
      <c r="B4" s="3"/>
      <c r="C4" s="3"/>
      <c r="D4" s="3"/>
      <c r="E4" s="3"/>
    </row>
    <row r="5" spans="1:22">
      <c r="B5" s="14" t="s">
        <v>249</v>
      </c>
    </row>
    <row r="6" spans="1:22" ht="12.75" customHeight="1">
      <c r="B6" s="172" t="s">
        <v>421</v>
      </c>
      <c r="C6" s="171" t="s">
        <v>151</v>
      </c>
      <c r="D6" s="191" t="s">
        <v>470</v>
      </c>
      <c r="E6" s="173" t="s">
        <v>471</v>
      </c>
      <c r="F6" s="151" t="s">
        <v>210</v>
      </c>
      <c r="G6" s="111" t="s">
        <v>210</v>
      </c>
      <c r="H6" s="111" t="s">
        <v>217</v>
      </c>
      <c r="I6" s="111" t="s">
        <v>461</v>
      </c>
      <c r="J6" s="111" t="s">
        <v>463</v>
      </c>
      <c r="K6" s="111" t="s">
        <v>464</v>
      </c>
      <c r="L6" s="111" t="s">
        <v>218</v>
      </c>
      <c r="M6" s="111" t="s">
        <v>462</v>
      </c>
      <c r="N6" s="111" t="s">
        <v>465</v>
      </c>
      <c r="O6" s="111" t="s">
        <v>466</v>
      </c>
      <c r="P6" s="111" t="s">
        <v>219</v>
      </c>
      <c r="Q6" s="111" t="s">
        <v>467</v>
      </c>
      <c r="R6" s="111" t="s">
        <v>468</v>
      </c>
      <c r="S6" s="111" t="s">
        <v>469</v>
      </c>
      <c r="T6" s="111" t="s">
        <v>211</v>
      </c>
      <c r="U6" s="151" t="s">
        <v>212</v>
      </c>
      <c r="V6" s="111" t="s">
        <v>212</v>
      </c>
    </row>
    <row r="7" spans="1:22">
      <c r="B7" s="172"/>
      <c r="C7" s="171"/>
      <c r="D7" s="192"/>
      <c r="E7" s="174"/>
      <c r="F7" s="152" t="s">
        <v>472</v>
      </c>
      <c r="G7" s="112" t="s">
        <v>473</v>
      </c>
      <c r="H7" s="112" t="s">
        <v>473</v>
      </c>
      <c r="I7" s="112" t="s">
        <v>473</v>
      </c>
      <c r="J7" s="112" t="s">
        <v>473</v>
      </c>
      <c r="K7" s="112" t="s">
        <v>473</v>
      </c>
      <c r="L7" s="112" t="s">
        <v>473</v>
      </c>
      <c r="M7" s="112" t="s">
        <v>473</v>
      </c>
      <c r="N7" s="112" t="s">
        <v>473</v>
      </c>
      <c r="O7" s="112" t="s">
        <v>473</v>
      </c>
      <c r="P7" s="112" t="s">
        <v>473</v>
      </c>
      <c r="Q7" s="112" t="s">
        <v>473</v>
      </c>
      <c r="R7" s="112" t="s">
        <v>473</v>
      </c>
      <c r="S7" s="112" t="s">
        <v>473</v>
      </c>
      <c r="T7" s="112" t="s">
        <v>473</v>
      </c>
      <c r="U7" s="152" t="s">
        <v>472</v>
      </c>
      <c r="V7" s="112" t="s">
        <v>473</v>
      </c>
    </row>
    <row r="8" spans="1:22">
      <c r="B8" s="16" t="s">
        <v>103</v>
      </c>
      <c r="C8" s="17">
        <v>1</v>
      </c>
      <c r="D8" s="101">
        <v>1069</v>
      </c>
      <c r="E8" s="101">
        <v>24168</v>
      </c>
      <c r="F8" s="101">
        <v>1</v>
      </c>
      <c r="G8" s="101">
        <v>24</v>
      </c>
      <c r="H8" s="101">
        <v>1152</v>
      </c>
      <c r="I8" s="101">
        <v>48</v>
      </c>
      <c r="J8" s="101">
        <v>1344</v>
      </c>
      <c r="K8" s="101">
        <v>192</v>
      </c>
      <c r="L8" s="101">
        <v>1128</v>
      </c>
      <c r="M8" s="101">
        <v>24</v>
      </c>
      <c r="N8" s="101">
        <v>1344</v>
      </c>
      <c r="O8" s="101">
        <v>192</v>
      </c>
      <c r="P8" s="101">
        <v>1152</v>
      </c>
      <c r="Q8" s="101">
        <v>0</v>
      </c>
      <c r="R8" s="101">
        <v>1056</v>
      </c>
      <c r="S8" s="101">
        <v>192</v>
      </c>
      <c r="T8" s="101">
        <v>1488</v>
      </c>
      <c r="U8" s="101">
        <v>9</v>
      </c>
      <c r="V8" s="101">
        <v>216</v>
      </c>
    </row>
    <row r="9" spans="1:22">
      <c r="B9" s="16" t="s">
        <v>104</v>
      </c>
      <c r="C9" s="17">
        <v>2</v>
      </c>
      <c r="D9" s="101">
        <v>247</v>
      </c>
      <c r="E9" s="101">
        <v>1656</v>
      </c>
      <c r="F9" s="101">
        <v>3</v>
      </c>
      <c r="G9" s="101">
        <v>72</v>
      </c>
      <c r="H9" s="101">
        <v>672</v>
      </c>
      <c r="I9" s="101">
        <v>0</v>
      </c>
      <c r="J9" s="101">
        <v>1008</v>
      </c>
      <c r="K9" s="101">
        <v>192</v>
      </c>
      <c r="L9" s="101">
        <v>672</v>
      </c>
      <c r="M9" s="101">
        <v>0</v>
      </c>
      <c r="N9" s="101">
        <v>888</v>
      </c>
      <c r="O9" s="101">
        <v>168</v>
      </c>
      <c r="P9" s="101">
        <v>696</v>
      </c>
      <c r="Q9" s="101">
        <v>0</v>
      </c>
      <c r="R9" s="101">
        <v>480</v>
      </c>
      <c r="S9" s="101">
        <v>144</v>
      </c>
      <c r="T9" s="101">
        <v>4272</v>
      </c>
      <c r="U9" s="101">
        <v>10</v>
      </c>
      <c r="V9" s="101">
        <v>240</v>
      </c>
    </row>
    <row r="10" spans="1:22">
      <c r="B10" s="16" t="s">
        <v>105</v>
      </c>
      <c r="C10" s="17">
        <v>3</v>
      </c>
      <c r="D10" s="101">
        <v>375</v>
      </c>
      <c r="E10" s="101">
        <v>4224</v>
      </c>
      <c r="F10" s="101">
        <v>3</v>
      </c>
      <c r="G10" s="101">
        <v>72</v>
      </c>
      <c r="H10" s="101">
        <v>696</v>
      </c>
      <c r="I10" s="101">
        <v>96</v>
      </c>
      <c r="J10" s="101">
        <v>360</v>
      </c>
      <c r="K10" s="101">
        <v>888</v>
      </c>
      <c r="L10" s="101">
        <v>624</v>
      </c>
      <c r="M10" s="101">
        <v>96</v>
      </c>
      <c r="N10" s="101">
        <v>360</v>
      </c>
      <c r="O10" s="101">
        <v>912</v>
      </c>
      <c r="P10" s="101">
        <v>648</v>
      </c>
      <c r="Q10" s="101">
        <v>96</v>
      </c>
      <c r="R10" s="101">
        <v>288</v>
      </c>
      <c r="S10" s="101">
        <v>840</v>
      </c>
      <c r="T10" s="101">
        <v>4776</v>
      </c>
      <c r="U10" s="101">
        <v>45</v>
      </c>
      <c r="V10" s="101">
        <v>1080</v>
      </c>
    </row>
    <row r="11" spans="1:22">
      <c r="B11" s="16" t="s">
        <v>106</v>
      </c>
      <c r="C11" s="17">
        <v>4</v>
      </c>
      <c r="D11" s="101">
        <v>2996</v>
      </c>
      <c r="E11" s="101">
        <v>39168</v>
      </c>
      <c r="F11" s="101">
        <v>14</v>
      </c>
      <c r="G11" s="101">
        <v>336</v>
      </c>
      <c r="H11" s="101">
        <v>576</v>
      </c>
      <c r="I11" s="101">
        <v>240</v>
      </c>
      <c r="J11" s="101">
        <v>1176</v>
      </c>
      <c r="K11" s="101">
        <v>984</v>
      </c>
      <c r="L11" s="101">
        <v>600</v>
      </c>
      <c r="M11" s="101">
        <v>240</v>
      </c>
      <c r="N11" s="101">
        <v>768</v>
      </c>
      <c r="O11" s="101">
        <v>960</v>
      </c>
      <c r="P11" s="101">
        <v>504</v>
      </c>
      <c r="Q11" s="101">
        <v>264</v>
      </c>
      <c r="R11" s="101">
        <v>456</v>
      </c>
      <c r="S11" s="101">
        <v>1320</v>
      </c>
      <c r="T11" s="101">
        <v>32736</v>
      </c>
      <c r="U11" s="101">
        <v>223</v>
      </c>
      <c r="V11" s="101">
        <v>5352</v>
      </c>
    </row>
    <row r="12" spans="1:22">
      <c r="B12" s="16" t="s">
        <v>107</v>
      </c>
      <c r="C12" s="17">
        <v>5</v>
      </c>
      <c r="D12" s="101">
        <v>1253</v>
      </c>
      <c r="E12" s="101">
        <v>6432</v>
      </c>
      <c r="F12" s="101">
        <v>5</v>
      </c>
      <c r="G12" s="101">
        <v>120</v>
      </c>
      <c r="H12" s="101">
        <v>264</v>
      </c>
      <c r="I12" s="101">
        <v>72</v>
      </c>
      <c r="J12" s="101">
        <v>504</v>
      </c>
      <c r="K12" s="101">
        <v>3048</v>
      </c>
      <c r="L12" s="101">
        <v>240</v>
      </c>
      <c r="M12" s="101">
        <v>96</v>
      </c>
      <c r="N12" s="101">
        <v>504</v>
      </c>
      <c r="O12" s="101">
        <v>2904</v>
      </c>
      <c r="P12" s="101">
        <v>264</v>
      </c>
      <c r="Q12" s="101">
        <v>48</v>
      </c>
      <c r="R12" s="101">
        <v>456</v>
      </c>
      <c r="S12" s="101">
        <v>6168</v>
      </c>
      <c r="T12" s="101">
        <v>23640</v>
      </c>
      <c r="U12" s="101">
        <v>336</v>
      </c>
      <c r="V12" s="101">
        <v>8064</v>
      </c>
    </row>
    <row r="13" spans="1:22">
      <c r="B13" s="16" t="s">
        <v>108</v>
      </c>
      <c r="C13" s="17">
        <v>6</v>
      </c>
      <c r="D13" s="101">
        <v>96</v>
      </c>
      <c r="E13" s="101">
        <v>1800</v>
      </c>
      <c r="F13" s="101">
        <v>5</v>
      </c>
      <c r="G13" s="101">
        <v>120</v>
      </c>
      <c r="H13" s="101">
        <v>216</v>
      </c>
      <c r="I13" s="101">
        <v>72</v>
      </c>
      <c r="J13" s="101">
        <v>288</v>
      </c>
      <c r="K13" s="101">
        <v>3696</v>
      </c>
      <c r="L13" s="101">
        <v>216</v>
      </c>
      <c r="M13" s="101">
        <v>72</v>
      </c>
      <c r="N13" s="101">
        <v>312</v>
      </c>
      <c r="O13" s="101">
        <v>3480</v>
      </c>
      <c r="P13" s="101">
        <v>216</v>
      </c>
      <c r="Q13" s="101">
        <v>48</v>
      </c>
      <c r="R13" s="101">
        <v>336</v>
      </c>
      <c r="S13" s="101">
        <v>3696</v>
      </c>
      <c r="T13" s="101">
        <v>504</v>
      </c>
      <c r="U13" s="101">
        <v>202</v>
      </c>
      <c r="V13" s="101">
        <v>4848</v>
      </c>
    </row>
    <row r="14" spans="1:22">
      <c r="B14" s="18"/>
      <c r="C14" s="18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</row>
    <row r="16" spans="1:22">
      <c r="A16" s="175" t="s">
        <v>132</v>
      </c>
      <c r="B16" s="175"/>
      <c r="C16" s="175"/>
      <c r="D16" s="175"/>
      <c r="E16" s="175"/>
      <c r="F16" s="175"/>
    </row>
    <row r="17" spans="1:9">
      <c r="A17" s="3"/>
      <c r="B17" s="3"/>
      <c r="C17" s="3"/>
      <c r="D17" s="3"/>
      <c r="E17" s="3"/>
      <c r="F17" s="3"/>
    </row>
    <row r="18" spans="1:9">
      <c r="B18" s="14" t="s">
        <v>250</v>
      </c>
    </row>
    <row r="19" spans="1:9" ht="12.75" customHeight="1">
      <c r="B19" s="172" t="s">
        <v>422</v>
      </c>
      <c r="C19" s="171" t="s">
        <v>151</v>
      </c>
      <c r="D19" s="190" t="s">
        <v>533</v>
      </c>
      <c r="E19" s="172" t="s">
        <v>534</v>
      </c>
      <c r="F19" s="111" t="s">
        <v>211</v>
      </c>
    </row>
    <row r="20" spans="1:9">
      <c r="B20" s="172"/>
      <c r="C20" s="171"/>
      <c r="D20" s="190"/>
      <c r="E20" s="172"/>
      <c r="F20" s="112" t="s">
        <v>535</v>
      </c>
    </row>
    <row r="21" spans="1:9">
      <c r="B21" s="16" t="s">
        <v>156</v>
      </c>
      <c r="C21" s="17">
        <v>1</v>
      </c>
      <c r="D21" s="101">
        <v>0</v>
      </c>
      <c r="E21" s="101">
        <v>0</v>
      </c>
      <c r="F21" s="101">
        <v>0</v>
      </c>
      <c r="H21" s="62"/>
      <c r="I21" s="62"/>
    </row>
    <row r="22" spans="1:9">
      <c r="B22" s="16" t="s">
        <v>157</v>
      </c>
      <c r="C22" s="17">
        <v>2</v>
      </c>
      <c r="D22" s="101">
        <v>0</v>
      </c>
      <c r="E22" s="101">
        <v>0</v>
      </c>
      <c r="F22" s="101">
        <v>0</v>
      </c>
    </row>
    <row r="23" spans="1:9">
      <c r="B23" s="16" t="s">
        <v>158</v>
      </c>
      <c r="C23" s="17">
        <v>3</v>
      </c>
      <c r="D23" s="101">
        <v>0</v>
      </c>
      <c r="E23" s="101">
        <v>0</v>
      </c>
      <c r="F23" s="101">
        <v>0</v>
      </c>
    </row>
    <row r="24" spans="1:9">
      <c r="B24" s="16" t="s">
        <v>159</v>
      </c>
      <c r="C24" s="17">
        <v>4</v>
      </c>
      <c r="D24" s="101">
        <v>0</v>
      </c>
      <c r="E24" s="101">
        <v>0</v>
      </c>
      <c r="F24" s="101">
        <v>0</v>
      </c>
    </row>
    <row r="25" spans="1:9">
      <c r="B25" s="16" t="s">
        <v>160</v>
      </c>
      <c r="C25" s="17">
        <v>5</v>
      </c>
      <c r="D25" s="101">
        <v>0</v>
      </c>
      <c r="E25" s="101">
        <v>0</v>
      </c>
      <c r="F25" s="101">
        <v>0</v>
      </c>
    </row>
    <row r="26" spans="1:9">
      <c r="B26" s="16" t="s">
        <v>161</v>
      </c>
      <c r="C26" s="17">
        <v>6</v>
      </c>
      <c r="D26" s="101">
        <v>66</v>
      </c>
      <c r="E26" s="101">
        <v>816</v>
      </c>
      <c r="F26" s="101">
        <v>768</v>
      </c>
    </row>
    <row r="27" spans="1:9">
      <c r="B27" s="16" t="s">
        <v>162</v>
      </c>
      <c r="C27" s="17">
        <v>7</v>
      </c>
      <c r="D27" s="101">
        <v>110</v>
      </c>
      <c r="E27" s="101">
        <v>1464</v>
      </c>
      <c r="F27" s="101">
        <v>1176</v>
      </c>
    </row>
    <row r="28" spans="1:9">
      <c r="B28" s="16" t="s">
        <v>163</v>
      </c>
      <c r="C28" s="17">
        <v>8</v>
      </c>
      <c r="D28" s="101">
        <v>1031</v>
      </c>
      <c r="E28" s="101">
        <v>14568</v>
      </c>
      <c r="F28" s="101">
        <v>10176</v>
      </c>
    </row>
    <row r="29" spans="1:9">
      <c r="B29" s="16" t="s">
        <v>164</v>
      </c>
      <c r="C29" s="17">
        <v>9</v>
      </c>
      <c r="D29" s="101">
        <v>81</v>
      </c>
      <c r="E29" s="101">
        <v>1224</v>
      </c>
      <c r="F29" s="101">
        <v>720</v>
      </c>
    </row>
    <row r="30" spans="1:9">
      <c r="B30" s="16" t="s">
        <v>165</v>
      </c>
      <c r="C30" s="17">
        <v>10</v>
      </c>
      <c r="D30" s="101">
        <v>581</v>
      </c>
      <c r="E30" s="101">
        <v>7824</v>
      </c>
      <c r="F30" s="101">
        <v>6120</v>
      </c>
    </row>
    <row r="31" spans="1:9">
      <c r="B31" s="16" t="s">
        <v>166</v>
      </c>
      <c r="C31" s="17">
        <v>11</v>
      </c>
      <c r="D31" s="101">
        <v>8</v>
      </c>
      <c r="E31" s="101">
        <v>96</v>
      </c>
      <c r="F31" s="101">
        <v>96</v>
      </c>
    </row>
    <row r="32" spans="1:9">
      <c r="B32" s="16" t="s">
        <v>167</v>
      </c>
      <c r="C32" s="17">
        <v>12</v>
      </c>
      <c r="D32" s="101">
        <v>0</v>
      </c>
      <c r="E32" s="101">
        <v>0</v>
      </c>
      <c r="F32" s="101">
        <v>0</v>
      </c>
    </row>
    <row r="33" spans="2:6">
      <c r="B33" s="16" t="s">
        <v>168</v>
      </c>
      <c r="C33" s="17">
        <v>13</v>
      </c>
      <c r="D33" s="101">
        <v>30</v>
      </c>
      <c r="E33" s="101">
        <v>360</v>
      </c>
      <c r="F33" s="101">
        <v>360</v>
      </c>
    </row>
    <row r="34" spans="2:6">
      <c r="B34" s="16" t="s">
        <v>169</v>
      </c>
      <c r="C34" s="17">
        <v>14</v>
      </c>
      <c r="D34" s="101">
        <v>95</v>
      </c>
      <c r="E34" s="101">
        <v>1224</v>
      </c>
      <c r="F34" s="101">
        <v>1056</v>
      </c>
    </row>
    <row r="35" spans="2:6">
      <c r="B35" s="16" t="s">
        <v>170</v>
      </c>
      <c r="C35" s="17">
        <v>15</v>
      </c>
      <c r="D35" s="101">
        <v>111</v>
      </c>
      <c r="E35" s="101">
        <v>1344</v>
      </c>
      <c r="F35" s="101">
        <v>1320</v>
      </c>
    </row>
    <row r="36" spans="2:6">
      <c r="B36" s="16" t="s">
        <v>171</v>
      </c>
      <c r="C36" s="17">
        <v>16</v>
      </c>
      <c r="D36" s="101">
        <v>151</v>
      </c>
      <c r="E36" s="101">
        <v>2352</v>
      </c>
      <c r="F36" s="101">
        <v>1272</v>
      </c>
    </row>
    <row r="37" spans="2:6">
      <c r="D37" s="103"/>
      <c r="E37" s="103"/>
      <c r="F37" s="103"/>
    </row>
  </sheetData>
  <sheetProtection selectLockedCells="1" selectUnlockedCells="1"/>
  <mergeCells count="10">
    <mergeCell ref="A3:E3"/>
    <mergeCell ref="B6:B7"/>
    <mergeCell ref="C6:C7"/>
    <mergeCell ref="D6:D7"/>
    <mergeCell ref="E6:E7"/>
    <mergeCell ref="A16:F16"/>
    <mergeCell ref="B19:B20"/>
    <mergeCell ref="C19:C20"/>
    <mergeCell ref="D19:D20"/>
    <mergeCell ref="E19:E20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K68"/>
  <sheetViews>
    <sheetView showGridLines="0" topLeftCell="B1" zoomScale="90" zoomScaleNormal="90" workbookViewId="0">
      <selection activeCell="G6" sqref="G6"/>
    </sheetView>
  </sheetViews>
  <sheetFormatPr defaultColWidth="9.109375" defaultRowHeight="13.2"/>
  <cols>
    <col min="1" max="1" width="43" style="2" bestFit="1" customWidth="1"/>
    <col min="2" max="3" width="16" style="69" customWidth="1"/>
    <col min="4" max="4" width="16" style="2" customWidth="1"/>
    <col min="5" max="5" width="20.109375" style="2" customWidth="1"/>
    <col min="6" max="7" width="13.5546875" style="2" customWidth="1"/>
    <col min="8" max="8" width="13.5546875" style="127" customWidth="1"/>
    <col min="9" max="10" width="13.5546875" style="2" customWidth="1"/>
    <col min="11" max="11" width="13.5546875" style="127" customWidth="1"/>
    <col min="12" max="16384" width="9.109375" style="2"/>
  </cols>
  <sheetData>
    <row r="1" spans="1:11">
      <c r="A1" s="175" t="s">
        <v>102</v>
      </c>
      <c r="B1" s="175"/>
      <c r="C1" s="175"/>
      <c r="D1" s="175"/>
      <c r="E1" s="175"/>
    </row>
    <row r="2" spans="1:11">
      <c r="A2" s="1"/>
      <c r="F2" s="2" t="s">
        <v>235</v>
      </c>
      <c r="G2" s="2" t="s">
        <v>235</v>
      </c>
      <c r="H2" s="127" t="s">
        <v>235</v>
      </c>
    </row>
    <row r="3" spans="1:11">
      <c r="A3" s="1" t="s">
        <v>129</v>
      </c>
    </row>
    <row r="4" spans="1:11">
      <c r="A4" s="1"/>
    </row>
    <row r="5" spans="1:11" ht="14.4">
      <c r="A5" s="1" t="s">
        <v>138</v>
      </c>
      <c r="F5" s="145" t="s">
        <v>571</v>
      </c>
      <c r="G5" s="145" t="s">
        <v>570</v>
      </c>
      <c r="H5" s="132" t="s">
        <v>566</v>
      </c>
      <c r="I5" s="145" t="s">
        <v>571</v>
      </c>
      <c r="J5" s="145" t="s">
        <v>570</v>
      </c>
      <c r="K5" s="132" t="s">
        <v>566</v>
      </c>
    </row>
    <row r="6" spans="1:11" ht="39.6">
      <c r="A6" s="5" t="s">
        <v>0</v>
      </c>
      <c r="B6" s="5" t="s">
        <v>306</v>
      </c>
      <c r="C6" s="5" t="s">
        <v>307</v>
      </c>
      <c r="D6" s="5" t="s">
        <v>109</v>
      </c>
      <c r="E6" s="5" t="s">
        <v>110</v>
      </c>
      <c r="F6" s="7" t="s">
        <v>30</v>
      </c>
      <c r="G6" s="7" t="s">
        <v>30</v>
      </c>
      <c r="H6" s="7" t="s">
        <v>30</v>
      </c>
      <c r="I6" s="7" t="s">
        <v>33</v>
      </c>
      <c r="J6" s="7" t="s">
        <v>33</v>
      </c>
      <c r="K6" s="7" t="s">
        <v>33</v>
      </c>
    </row>
    <row r="7" spans="1:11">
      <c r="A7" s="10" t="s">
        <v>103</v>
      </c>
      <c r="B7" s="73">
        <v>100</v>
      </c>
      <c r="C7" s="73">
        <v>40</v>
      </c>
      <c r="D7" s="73">
        <v>10</v>
      </c>
      <c r="E7" s="73">
        <v>20</v>
      </c>
      <c r="F7" s="11">
        <v>100.24</v>
      </c>
      <c r="G7" s="161">
        <v>75.180000000000007</v>
      </c>
      <c r="H7" s="129">
        <f>(G7-F7)/F7</f>
        <v>-0.24999999999999989</v>
      </c>
      <c r="I7" s="11">
        <v>50.12</v>
      </c>
      <c r="J7" s="11">
        <v>50.12</v>
      </c>
      <c r="K7" s="129">
        <f t="shared" ref="K7:K12" si="0">(J7-I7)/I7</f>
        <v>0</v>
      </c>
    </row>
    <row r="8" spans="1:11">
      <c r="A8" s="10" t="s">
        <v>104</v>
      </c>
      <c r="B8" s="73">
        <v>200</v>
      </c>
      <c r="C8" s="73">
        <v>100</v>
      </c>
      <c r="D8" s="73">
        <v>20</v>
      </c>
      <c r="E8" s="73">
        <v>25</v>
      </c>
      <c r="F8" s="11">
        <v>100.24</v>
      </c>
      <c r="G8" s="161">
        <v>75.180000000000007</v>
      </c>
      <c r="H8" s="129">
        <f t="shared" ref="H8:H12" si="1">(G8-F8)/F8</f>
        <v>-0.24999999999999989</v>
      </c>
      <c r="I8" s="11">
        <v>50.12</v>
      </c>
      <c r="J8" s="11">
        <v>50.12</v>
      </c>
      <c r="K8" s="129">
        <f t="shared" si="0"/>
        <v>0</v>
      </c>
    </row>
    <row r="9" spans="1:11">
      <c r="A9" s="10" t="s">
        <v>105</v>
      </c>
      <c r="B9" s="73">
        <v>450</v>
      </c>
      <c r="C9" s="73">
        <v>200</v>
      </c>
      <c r="D9" s="73">
        <v>50</v>
      </c>
      <c r="E9" s="73">
        <v>30</v>
      </c>
      <c r="F9" s="11">
        <v>126.64</v>
      </c>
      <c r="G9" s="161">
        <v>94.98</v>
      </c>
      <c r="H9" s="129">
        <f t="shared" si="1"/>
        <v>-0.24999999999999997</v>
      </c>
      <c r="I9" s="11">
        <v>63.32</v>
      </c>
      <c r="J9" s="11">
        <v>63.32</v>
      </c>
      <c r="K9" s="129">
        <f t="shared" si="0"/>
        <v>0</v>
      </c>
    </row>
    <row r="10" spans="1:11">
      <c r="A10" s="10" t="s">
        <v>106</v>
      </c>
      <c r="B10" s="73">
        <v>1500</v>
      </c>
      <c r="C10" s="73">
        <v>650</v>
      </c>
      <c r="D10" s="73">
        <v>100</v>
      </c>
      <c r="E10" s="73">
        <v>35</v>
      </c>
      <c r="F10" s="11">
        <v>126.64</v>
      </c>
      <c r="G10" s="161">
        <v>94.98</v>
      </c>
      <c r="H10" s="129">
        <f t="shared" si="1"/>
        <v>-0.24999999999999997</v>
      </c>
      <c r="I10" s="11">
        <v>63.32</v>
      </c>
      <c r="J10" s="11">
        <v>63.32</v>
      </c>
      <c r="K10" s="129">
        <f t="shared" si="0"/>
        <v>0</v>
      </c>
    </row>
    <row r="11" spans="1:11">
      <c r="A11" s="10" t="s">
        <v>107</v>
      </c>
      <c r="B11" s="73">
        <v>4000</v>
      </c>
      <c r="C11" s="73">
        <v>2000</v>
      </c>
      <c r="D11" s="73">
        <v>500</v>
      </c>
      <c r="E11" s="73">
        <v>40</v>
      </c>
      <c r="F11" s="11">
        <v>314.42</v>
      </c>
      <c r="G11" s="161">
        <v>235.82</v>
      </c>
      <c r="H11" s="129">
        <f t="shared" si="1"/>
        <v>-0.24998409770370847</v>
      </c>
      <c r="I11" s="11">
        <v>157.21</v>
      </c>
      <c r="J11" s="11">
        <v>157.21</v>
      </c>
      <c r="K11" s="129">
        <f t="shared" si="0"/>
        <v>0</v>
      </c>
    </row>
    <row r="12" spans="1:11">
      <c r="A12" s="10" t="s">
        <v>108</v>
      </c>
      <c r="B12" s="73">
        <v>20000</v>
      </c>
      <c r="C12" s="73">
        <v>8000</v>
      </c>
      <c r="D12" s="73">
        <v>1000</v>
      </c>
      <c r="E12" s="73">
        <v>45</v>
      </c>
      <c r="F12" s="11">
        <v>1451.98</v>
      </c>
      <c r="G12" s="161">
        <v>1088.99</v>
      </c>
      <c r="H12" s="129">
        <f t="shared" si="1"/>
        <v>-0.24999655642639707</v>
      </c>
      <c r="I12" s="11">
        <v>725.99</v>
      </c>
      <c r="J12" s="11">
        <v>725.99</v>
      </c>
      <c r="K12" s="129">
        <f t="shared" si="0"/>
        <v>0</v>
      </c>
    </row>
    <row r="13" spans="1:11">
      <c r="A13" s="38"/>
      <c r="B13" s="42"/>
      <c r="C13" s="42"/>
      <c r="D13" s="42"/>
      <c r="E13" s="74"/>
    </row>
    <row r="14" spans="1:11">
      <c r="A14" s="1" t="s">
        <v>111</v>
      </c>
    </row>
    <row r="16" spans="1:11" ht="14.4">
      <c r="A16" s="75" t="s">
        <v>139</v>
      </c>
      <c r="B16" s="49"/>
      <c r="C16" s="49"/>
      <c r="D16" s="49"/>
      <c r="F16" s="145" t="s">
        <v>571</v>
      </c>
      <c r="G16" s="145" t="s">
        <v>570</v>
      </c>
      <c r="H16" s="132" t="s">
        <v>566</v>
      </c>
      <c r="I16" s="145" t="s">
        <v>571</v>
      </c>
      <c r="J16" s="145" t="s">
        <v>570</v>
      </c>
      <c r="K16" s="132" t="s">
        <v>566</v>
      </c>
    </row>
    <row r="17" spans="1:11" ht="39.6">
      <c r="A17" s="5" t="s">
        <v>0</v>
      </c>
      <c r="B17" s="5" t="s">
        <v>306</v>
      </c>
      <c r="C17" s="5" t="s">
        <v>307</v>
      </c>
      <c r="D17" s="5" t="s">
        <v>109</v>
      </c>
      <c r="E17" s="5" t="s">
        <v>110</v>
      </c>
      <c r="F17" s="7" t="s">
        <v>200</v>
      </c>
      <c r="G17" s="7" t="s">
        <v>200</v>
      </c>
      <c r="H17" s="7" t="s">
        <v>200</v>
      </c>
      <c r="I17" s="7" t="s">
        <v>40</v>
      </c>
      <c r="J17" s="7" t="s">
        <v>40</v>
      </c>
      <c r="K17" s="7" t="s">
        <v>40</v>
      </c>
    </row>
    <row r="18" spans="1:11">
      <c r="A18" s="10" t="s">
        <v>103</v>
      </c>
      <c r="B18" s="73">
        <v>100</v>
      </c>
      <c r="C18" s="73">
        <v>40</v>
      </c>
      <c r="D18" s="73">
        <v>10</v>
      </c>
      <c r="E18" s="73">
        <v>20</v>
      </c>
      <c r="F18" s="41">
        <v>2</v>
      </c>
      <c r="G18" s="41">
        <v>2</v>
      </c>
      <c r="H18" s="129">
        <f t="shared" ref="H18:H23" si="2">(G18-F18)/F18</f>
        <v>0</v>
      </c>
      <c r="I18" s="41">
        <v>2</v>
      </c>
      <c r="J18" s="41">
        <v>2</v>
      </c>
      <c r="K18" s="129">
        <f t="shared" ref="K18:K23" si="3">(J18-I18)/I18</f>
        <v>0</v>
      </c>
    </row>
    <row r="19" spans="1:11">
      <c r="A19" s="10" t="s">
        <v>104</v>
      </c>
      <c r="B19" s="73">
        <v>200</v>
      </c>
      <c r="C19" s="73">
        <v>100</v>
      </c>
      <c r="D19" s="73">
        <v>20</v>
      </c>
      <c r="E19" s="73">
        <v>25</v>
      </c>
      <c r="F19" s="41">
        <v>2</v>
      </c>
      <c r="G19" s="41">
        <v>2</v>
      </c>
      <c r="H19" s="129">
        <f t="shared" si="2"/>
        <v>0</v>
      </c>
      <c r="I19" s="41">
        <v>2</v>
      </c>
      <c r="J19" s="41">
        <v>2</v>
      </c>
      <c r="K19" s="129">
        <f t="shared" si="3"/>
        <v>0</v>
      </c>
    </row>
    <row r="20" spans="1:11">
      <c r="A20" s="10" t="s">
        <v>105</v>
      </c>
      <c r="B20" s="73">
        <v>450</v>
      </c>
      <c r="C20" s="73">
        <v>200</v>
      </c>
      <c r="D20" s="73">
        <v>50</v>
      </c>
      <c r="E20" s="73">
        <v>30</v>
      </c>
      <c r="F20" s="41">
        <v>2</v>
      </c>
      <c r="G20" s="41">
        <v>2</v>
      </c>
      <c r="H20" s="129">
        <f t="shared" si="2"/>
        <v>0</v>
      </c>
      <c r="I20" s="41">
        <v>2</v>
      </c>
      <c r="J20" s="41">
        <v>2</v>
      </c>
      <c r="K20" s="129">
        <f t="shared" si="3"/>
        <v>0</v>
      </c>
    </row>
    <row r="21" spans="1:11">
      <c r="A21" s="10" t="s">
        <v>106</v>
      </c>
      <c r="B21" s="73">
        <v>1500</v>
      </c>
      <c r="C21" s="73">
        <v>650</v>
      </c>
      <c r="D21" s="73">
        <v>100</v>
      </c>
      <c r="E21" s="73">
        <v>35</v>
      </c>
      <c r="F21" s="41">
        <v>2</v>
      </c>
      <c r="G21" s="41">
        <v>2</v>
      </c>
      <c r="H21" s="129">
        <f t="shared" si="2"/>
        <v>0</v>
      </c>
      <c r="I21" s="41">
        <v>2</v>
      </c>
      <c r="J21" s="41">
        <v>2</v>
      </c>
      <c r="K21" s="129">
        <f t="shared" si="3"/>
        <v>0</v>
      </c>
    </row>
    <row r="22" spans="1:11">
      <c r="A22" s="10" t="s">
        <v>107</v>
      </c>
      <c r="B22" s="73">
        <v>4000</v>
      </c>
      <c r="C22" s="73">
        <v>2000</v>
      </c>
      <c r="D22" s="73">
        <v>500</v>
      </c>
      <c r="E22" s="73">
        <v>40</v>
      </c>
      <c r="F22" s="41">
        <v>2</v>
      </c>
      <c r="G22" s="41">
        <v>2</v>
      </c>
      <c r="H22" s="129">
        <f t="shared" si="2"/>
        <v>0</v>
      </c>
      <c r="I22" s="41">
        <v>2</v>
      </c>
      <c r="J22" s="41">
        <v>2</v>
      </c>
      <c r="K22" s="129">
        <f t="shared" si="3"/>
        <v>0</v>
      </c>
    </row>
    <row r="23" spans="1:11">
      <c r="A23" s="10" t="s">
        <v>108</v>
      </c>
      <c r="B23" s="73">
        <v>20000</v>
      </c>
      <c r="C23" s="73">
        <v>8000</v>
      </c>
      <c r="D23" s="73">
        <v>1000</v>
      </c>
      <c r="E23" s="73">
        <v>45</v>
      </c>
      <c r="F23" s="41">
        <v>2</v>
      </c>
      <c r="G23" s="41">
        <v>2</v>
      </c>
      <c r="H23" s="129">
        <f t="shared" si="2"/>
        <v>0</v>
      </c>
      <c r="I23" s="41">
        <v>2</v>
      </c>
      <c r="J23" s="41">
        <v>2</v>
      </c>
      <c r="K23" s="129">
        <f t="shared" si="3"/>
        <v>0</v>
      </c>
    </row>
    <row r="24" spans="1:11">
      <c r="A24" s="38"/>
      <c r="B24" s="42"/>
      <c r="C24" s="42"/>
      <c r="D24" s="42"/>
      <c r="E24" s="76"/>
    </row>
    <row r="25" spans="1:11" ht="26.4">
      <c r="A25" s="75" t="s">
        <v>140</v>
      </c>
      <c r="B25" s="42"/>
      <c r="C25" s="42"/>
      <c r="D25" s="42"/>
      <c r="E25" s="76"/>
      <c r="F25" s="145" t="s">
        <v>571</v>
      </c>
      <c r="G25" s="145" t="s">
        <v>570</v>
      </c>
      <c r="H25" s="132" t="s">
        <v>566</v>
      </c>
      <c r="I25" s="145" t="s">
        <v>571</v>
      </c>
      <c r="J25" s="145" t="s">
        <v>570</v>
      </c>
      <c r="K25" s="132" t="s">
        <v>566</v>
      </c>
    </row>
    <row r="26" spans="1:11" ht="52.8">
      <c r="A26" s="5" t="s">
        <v>0</v>
      </c>
      <c r="B26" s="5" t="s">
        <v>306</v>
      </c>
      <c r="C26" s="5" t="s">
        <v>307</v>
      </c>
      <c r="D26" s="5" t="s">
        <v>109</v>
      </c>
      <c r="E26" s="5" t="s">
        <v>110</v>
      </c>
      <c r="F26" s="7" t="s">
        <v>32</v>
      </c>
      <c r="G26" s="7" t="s">
        <v>32</v>
      </c>
      <c r="H26" s="7" t="s">
        <v>32</v>
      </c>
      <c r="I26" s="7" t="s">
        <v>31</v>
      </c>
      <c r="J26" s="7" t="s">
        <v>31</v>
      </c>
      <c r="K26" s="7" t="s">
        <v>31</v>
      </c>
    </row>
    <row r="27" spans="1:11">
      <c r="A27" s="10" t="s">
        <v>103</v>
      </c>
      <c r="B27" s="73">
        <v>100</v>
      </c>
      <c r="C27" s="73">
        <v>40</v>
      </c>
      <c r="D27" s="73">
        <v>10</v>
      </c>
      <c r="E27" s="73">
        <v>20</v>
      </c>
      <c r="F27" s="77"/>
      <c r="G27" s="77"/>
      <c r="H27" s="130"/>
      <c r="I27" s="11">
        <v>0.19</v>
      </c>
      <c r="J27" s="11">
        <v>0.19</v>
      </c>
      <c r="K27" s="129">
        <f t="shared" ref="K27:K32" si="4">(J27-I27)/I27</f>
        <v>0</v>
      </c>
    </row>
    <row r="28" spans="1:11">
      <c r="A28" s="10" t="s">
        <v>104</v>
      </c>
      <c r="B28" s="73">
        <v>200</v>
      </c>
      <c r="C28" s="73">
        <v>100</v>
      </c>
      <c r="D28" s="73">
        <v>20</v>
      </c>
      <c r="E28" s="73">
        <v>25</v>
      </c>
      <c r="F28" s="77"/>
      <c r="G28" s="77"/>
      <c r="H28" s="130"/>
      <c r="I28" s="11">
        <v>0.19</v>
      </c>
      <c r="J28" s="11">
        <v>0.19</v>
      </c>
      <c r="K28" s="129">
        <f t="shared" si="4"/>
        <v>0</v>
      </c>
    </row>
    <row r="29" spans="1:11">
      <c r="A29" s="10" t="s">
        <v>105</v>
      </c>
      <c r="B29" s="73">
        <v>450</v>
      </c>
      <c r="C29" s="73">
        <v>200</v>
      </c>
      <c r="D29" s="73">
        <v>50</v>
      </c>
      <c r="E29" s="73">
        <v>30</v>
      </c>
      <c r="F29" s="77"/>
      <c r="G29" s="77"/>
      <c r="H29" s="130"/>
      <c r="I29" s="11">
        <v>0.19</v>
      </c>
      <c r="J29" s="11">
        <v>0.19</v>
      </c>
      <c r="K29" s="129">
        <f t="shared" si="4"/>
        <v>0</v>
      </c>
    </row>
    <row r="30" spans="1:11">
      <c r="A30" s="10" t="s">
        <v>106</v>
      </c>
      <c r="B30" s="73">
        <v>1500</v>
      </c>
      <c r="C30" s="73">
        <v>650</v>
      </c>
      <c r="D30" s="73">
        <v>100</v>
      </c>
      <c r="E30" s="73">
        <v>35</v>
      </c>
      <c r="F30" s="77"/>
      <c r="G30" s="77"/>
      <c r="H30" s="130"/>
      <c r="I30" s="11">
        <v>0.19</v>
      </c>
      <c r="J30" s="11">
        <v>0.19</v>
      </c>
      <c r="K30" s="129">
        <f t="shared" si="4"/>
        <v>0</v>
      </c>
    </row>
    <row r="31" spans="1:11">
      <c r="A31" s="10" t="s">
        <v>107</v>
      </c>
      <c r="B31" s="73">
        <v>4000</v>
      </c>
      <c r="C31" s="73">
        <v>2000</v>
      </c>
      <c r="D31" s="73">
        <v>500</v>
      </c>
      <c r="E31" s="73">
        <v>40</v>
      </c>
      <c r="F31" s="77"/>
      <c r="G31" s="77"/>
      <c r="H31" s="130"/>
      <c r="I31" s="11">
        <v>0.19</v>
      </c>
      <c r="J31" s="11">
        <v>0.19</v>
      </c>
      <c r="K31" s="129">
        <f t="shared" si="4"/>
        <v>0</v>
      </c>
    </row>
    <row r="32" spans="1:11">
      <c r="A32" s="10" t="s">
        <v>108</v>
      </c>
      <c r="B32" s="73">
        <v>20000</v>
      </c>
      <c r="C32" s="73">
        <v>8000</v>
      </c>
      <c r="D32" s="73">
        <v>1000</v>
      </c>
      <c r="E32" s="73">
        <v>45</v>
      </c>
      <c r="F32" s="77"/>
      <c r="G32" s="77"/>
      <c r="H32" s="130"/>
      <c r="I32" s="11">
        <v>0.19</v>
      </c>
      <c r="J32" s="11">
        <v>0.19</v>
      </c>
      <c r="K32" s="129">
        <f t="shared" si="4"/>
        <v>0</v>
      </c>
    </row>
    <row r="33" spans="1:11">
      <c r="A33" s="38"/>
      <c r="B33" s="42"/>
      <c r="C33" s="42"/>
      <c r="D33" s="42"/>
      <c r="E33" s="76"/>
    </row>
    <row r="34" spans="1:11" ht="14.4">
      <c r="A34" s="78" t="s">
        <v>141</v>
      </c>
      <c r="B34" s="42"/>
      <c r="C34" s="42"/>
      <c r="D34" s="42"/>
      <c r="E34" s="76"/>
      <c r="F34" s="145" t="s">
        <v>571</v>
      </c>
      <c r="G34" s="145" t="s">
        <v>570</v>
      </c>
      <c r="H34" s="132" t="s">
        <v>566</v>
      </c>
      <c r="I34" s="145" t="s">
        <v>571</v>
      </c>
      <c r="J34" s="145" t="s">
        <v>570</v>
      </c>
      <c r="K34" s="132" t="s">
        <v>566</v>
      </c>
    </row>
    <row r="35" spans="1:11" ht="52.8">
      <c r="A35" s="5" t="s">
        <v>0</v>
      </c>
      <c r="B35" s="5" t="s">
        <v>306</v>
      </c>
      <c r="C35" s="5" t="s">
        <v>307</v>
      </c>
      <c r="D35" s="5" t="s">
        <v>109</v>
      </c>
      <c r="E35" s="5" t="s">
        <v>110</v>
      </c>
      <c r="F35" s="7" t="s">
        <v>32</v>
      </c>
      <c r="G35" s="7" t="s">
        <v>32</v>
      </c>
      <c r="H35" s="7" t="s">
        <v>32</v>
      </c>
      <c r="I35" s="7" t="s">
        <v>31</v>
      </c>
      <c r="J35" s="7" t="s">
        <v>31</v>
      </c>
      <c r="K35" s="7" t="s">
        <v>31</v>
      </c>
    </row>
    <row r="36" spans="1:11">
      <c r="A36" s="10" t="s">
        <v>103</v>
      </c>
      <c r="B36" s="73">
        <v>100</v>
      </c>
      <c r="C36" s="73">
        <v>40</v>
      </c>
      <c r="D36" s="73">
        <v>10</v>
      </c>
      <c r="E36" s="73">
        <v>20</v>
      </c>
      <c r="F36" s="77"/>
      <c r="G36" s="77"/>
      <c r="H36" s="130"/>
      <c r="I36" s="11">
        <v>0.19</v>
      </c>
      <c r="J36" s="11">
        <v>0.19</v>
      </c>
      <c r="K36" s="129">
        <f t="shared" ref="K36:K41" si="5">(J36-I36)/I36</f>
        <v>0</v>
      </c>
    </row>
    <row r="37" spans="1:11">
      <c r="A37" s="10" t="s">
        <v>104</v>
      </c>
      <c r="B37" s="73">
        <v>200</v>
      </c>
      <c r="C37" s="73">
        <v>100</v>
      </c>
      <c r="D37" s="73">
        <v>20</v>
      </c>
      <c r="E37" s="73">
        <v>25</v>
      </c>
      <c r="F37" s="77"/>
      <c r="G37" s="77"/>
      <c r="H37" s="130"/>
      <c r="I37" s="11">
        <v>0.19</v>
      </c>
      <c r="J37" s="11">
        <v>0.19</v>
      </c>
      <c r="K37" s="129">
        <f t="shared" si="5"/>
        <v>0</v>
      </c>
    </row>
    <row r="38" spans="1:11">
      <c r="A38" s="10" t="s">
        <v>105</v>
      </c>
      <c r="B38" s="73">
        <v>450</v>
      </c>
      <c r="C38" s="73">
        <v>200</v>
      </c>
      <c r="D38" s="73">
        <v>50</v>
      </c>
      <c r="E38" s="73">
        <v>30</v>
      </c>
      <c r="F38" s="77"/>
      <c r="G38" s="77"/>
      <c r="H38" s="130"/>
      <c r="I38" s="11">
        <v>0.19</v>
      </c>
      <c r="J38" s="11">
        <v>0.19</v>
      </c>
      <c r="K38" s="129">
        <f t="shared" si="5"/>
        <v>0</v>
      </c>
    </row>
    <row r="39" spans="1:11">
      <c r="A39" s="10" t="s">
        <v>106</v>
      </c>
      <c r="B39" s="73">
        <v>1500</v>
      </c>
      <c r="C39" s="73">
        <v>650</v>
      </c>
      <c r="D39" s="73">
        <v>100</v>
      </c>
      <c r="E39" s="73">
        <v>35</v>
      </c>
      <c r="F39" s="77"/>
      <c r="G39" s="77"/>
      <c r="H39" s="130"/>
      <c r="I39" s="11">
        <v>0.19</v>
      </c>
      <c r="J39" s="11">
        <v>0.19</v>
      </c>
      <c r="K39" s="129">
        <f t="shared" si="5"/>
        <v>0</v>
      </c>
    </row>
    <row r="40" spans="1:11">
      <c r="A40" s="10" t="s">
        <v>107</v>
      </c>
      <c r="B40" s="73">
        <v>4000</v>
      </c>
      <c r="C40" s="73">
        <v>2000</v>
      </c>
      <c r="D40" s="73">
        <v>500</v>
      </c>
      <c r="E40" s="73">
        <v>40</v>
      </c>
      <c r="F40" s="77"/>
      <c r="G40" s="77"/>
      <c r="H40" s="130"/>
      <c r="I40" s="11">
        <v>0.19</v>
      </c>
      <c r="J40" s="11">
        <v>0.19</v>
      </c>
      <c r="K40" s="129">
        <f t="shared" si="5"/>
        <v>0</v>
      </c>
    </row>
    <row r="41" spans="1:11">
      <c r="A41" s="10" t="s">
        <v>108</v>
      </c>
      <c r="B41" s="73">
        <v>20000</v>
      </c>
      <c r="C41" s="73">
        <v>8000</v>
      </c>
      <c r="D41" s="73">
        <v>1000</v>
      </c>
      <c r="E41" s="73">
        <v>45</v>
      </c>
      <c r="F41" s="77"/>
      <c r="G41" s="77"/>
      <c r="H41" s="130"/>
      <c r="I41" s="11">
        <v>0.19</v>
      </c>
      <c r="J41" s="11">
        <v>0.19</v>
      </c>
      <c r="K41" s="129">
        <f t="shared" si="5"/>
        <v>0</v>
      </c>
    </row>
    <row r="42" spans="1:11">
      <c r="A42" s="38"/>
      <c r="B42" s="42"/>
      <c r="C42" s="42"/>
      <c r="D42" s="42"/>
      <c r="E42" s="76"/>
    </row>
    <row r="43" spans="1:11" ht="14.4">
      <c r="A43" s="78" t="s">
        <v>142</v>
      </c>
      <c r="B43" s="42"/>
      <c r="C43" s="42"/>
      <c r="D43" s="42"/>
      <c r="E43" s="76"/>
      <c r="F43" s="145" t="s">
        <v>571</v>
      </c>
      <c r="G43" s="145" t="s">
        <v>570</v>
      </c>
      <c r="H43" s="132" t="s">
        <v>566</v>
      </c>
      <c r="I43" s="145" t="s">
        <v>571</v>
      </c>
      <c r="J43" s="145" t="s">
        <v>570</v>
      </c>
      <c r="K43" s="132" t="s">
        <v>566</v>
      </c>
    </row>
    <row r="44" spans="1:11" ht="52.8">
      <c r="A44" s="5" t="s">
        <v>0</v>
      </c>
      <c r="B44" s="5" t="s">
        <v>112</v>
      </c>
      <c r="C44" s="5" t="s">
        <v>113</v>
      </c>
      <c r="D44" s="79"/>
      <c r="E44" s="79"/>
      <c r="F44" s="7" t="s">
        <v>32</v>
      </c>
      <c r="G44" s="7" t="s">
        <v>32</v>
      </c>
      <c r="H44" s="7" t="s">
        <v>32</v>
      </c>
      <c r="I44" s="7" t="s">
        <v>31</v>
      </c>
      <c r="J44" s="7" t="s">
        <v>31</v>
      </c>
      <c r="K44" s="7" t="s">
        <v>31</v>
      </c>
    </row>
    <row r="45" spans="1:11">
      <c r="A45" s="10" t="s">
        <v>103</v>
      </c>
      <c r="B45" s="73">
        <v>10</v>
      </c>
      <c r="C45" s="73">
        <v>5</v>
      </c>
      <c r="D45" s="77"/>
      <c r="E45" s="77"/>
      <c r="F45" s="77"/>
      <c r="G45" s="77"/>
      <c r="H45" s="130"/>
      <c r="I45" s="11">
        <v>0.19</v>
      </c>
      <c r="J45" s="11">
        <v>0.19</v>
      </c>
      <c r="K45" s="129">
        <f t="shared" ref="K45:K50" si="6">(J45-I45)/I45</f>
        <v>0</v>
      </c>
    </row>
    <row r="46" spans="1:11">
      <c r="A46" s="10" t="s">
        <v>104</v>
      </c>
      <c r="B46" s="73">
        <v>20</v>
      </c>
      <c r="C46" s="73">
        <v>10</v>
      </c>
      <c r="D46" s="77"/>
      <c r="E46" s="77"/>
      <c r="F46" s="77"/>
      <c r="G46" s="77"/>
      <c r="H46" s="130"/>
      <c r="I46" s="11">
        <v>0.19</v>
      </c>
      <c r="J46" s="11">
        <v>0.19</v>
      </c>
      <c r="K46" s="129">
        <f t="shared" si="6"/>
        <v>0</v>
      </c>
    </row>
    <row r="47" spans="1:11">
      <c r="A47" s="10" t="s">
        <v>105</v>
      </c>
      <c r="B47" s="73">
        <v>50</v>
      </c>
      <c r="C47" s="73">
        <v>25</v>
      </c>
      <c r="D47" s="77"/>
      <c r="E47" s="77"/>
      <c r="F47" s="77"/>
      <c r="G47" s="77"/>
      <c r="H47" s="130"/>
      <c r="I47" s="11">
        <v>0.19</v>
      </c>
      <c r="J47" s="11">
        <v>0.19</v>
      </c>
      <c r="K47" s="129">
        <f t="shared" si="6"/>
        <v>0</v>
      </c>
    </row>
    <row r="48" spans="1:11">
      <c r="A48" s="10" t="s">
        <v>106</v>
      </c>
      <c r="B48" s="73">
        <v>100</v>
      </c>
      <c r="C48" s="73">
        <v>50</v>
      </c>
      <c r="D48" s="77"/>
      <c r="E48" s="77"/>
      <c r="F48" s="77"/>
      <c r="G48" s="77"/>
      <c r="H48" s="130"/>
      <c r="I48" s="11">
        <v>0.19</v>
      </c>
      <c r="J48" s="11">
        <v>0.19</v>
      </c>
      <c r="K48" s="129">
        <f t="shared" si="6"/>
        <v>0</v>
      </c>
    </row>
    <row r="49" spans="1:11">
      <c r="A49" s="10" t="s">
        <v>107</v>
      </c>
      <c r="B49" s="73">
        <v>500</v>
      </c>
      <c r="C49" s="73">
        <v>100</v>
      </c>
      <c r="D49" s="77"/>
      <c r="E49" s="77"/>
      <c r="F49" s="77"/>
      <c r="G49" s="77"/>
      <c r="H49" s="130"/>
      <c r="I49" s="11">
        <v>0.19</v>
      </c>
      <c r="J49" s="11">
        <v>0.19</v>
      </c>
      <c r="K49" s="129">
        <f t="shared" si="6"/>
        <v>0</v>
      </c>
    </row>
    <row r="50" spans="1:11">
      <c r="A50" s="10" t="s">
        <v>108</v>
      </c>
      <c r="B50" s="73">
        <v>1000</v>
      </c>
      <c r="C50" s="73">
        <v>100</v>
      </c>
      <c r="D50" s="77"/>
      <c r="E50" s="77"/>
      <c r="F50" s="77"/>
      <c r="G50" s="77"/>
      <c r="H50" s="130"/>
      <c r="I50" s="11">
        <v>0.19</v>
      </c>
      <c r="J50" s="11">
        <v>0.19</v>
      </c>
      <c r="K50" s="129">
        <f t="shared" si="6"/>
        <v>0</v>
      </c>
    </row>
    <row r="51" spans="1:11">
      <c r="A51" s="38"/>
      <c r="B51" s="42"/>
      <c r="C51" s="42"/>
      <c r="D51" s="42"/>
      <c r="E51" s="76"/>
    </row>
    <row r="52" spans="1:11" ht="14.4">
      <c r="A52" s="48" t="s">
        <v>420</v>
      </c>
      <c r="D52" s="69"/>
      <c r="E52" s="69"/>
      <c r="F52" s="145" t="s">
        <v>571</v>
      </c>
      <c r="G52" s="145" t="s">
        <v>570</v>
      </c>
      <c r="H52" s="132" t="s">
        <v>566</v>
      </c>
      <c r="I52" s="145" t="s">
        <v>571</v>
      </c>
      <c r="J52" s="145" t="s">
        <v>570</v>
      </c>
      <c r="K52" s="132" t="s">
        <v>566</v>
      </c>
    </row>
    <row r="53" spans="1:11" ht="39.6">
      <c r="A53" s="5" t="s">
        <v>0</v>
      </c>
      <c r="B53" s="5" t="s">
        <v>306</v>
      </c>
      <c r="C53" s="5" t="s">
        <v>307</v>
      </c>
      <c r="D53" s="5" t="s">
        <v>109</v>
      </c>
      <c r="E53" s="5" t="s">
        <v>110</v>
      </c>
      <c r="F53" s="7" t="s">
        <v>200</v>
      </c>
      <c r="G53" s="7" t="s">
        <v>200</v>
      </c>
      <c r="H53" s="7" t="s">
        <v>200</v>
      </c>
      <c r="I53" s="7" t="s">
        <v>40</v>
      </c>
      <c r="J53" s="7" t="s">
        <v>40</v>
      </c>
      <c r="K53" s="7" t="s">
        <v>40</v>
      </c>
    </row>
    <row r="54" spans="1:11">
      <c r="A54" s="10" t="s">
        <v>103</v>
      </c>
      <c r="B54" s="73">
        <v>100</v>
      </c>
      <c r="C54" s="73">
        <v>40</v>
      </c>
      <c r="D54" s="73">
        <v>10</v>
      </c>
      <c r="E54" s="73">
        <v>20</v>
      </c>
      <c r="F54" s="72"/>
      <c r="G54" s="72"/>
      <c r="H54" s="88"/>
      <c r="I54" s="41">
        <v>1.04</v>
      </c>
      <c r="J54" s="163">
        <v>1</v>
      </c>
      <c r="K54" s="129">
        <f t="shared" ref="K54:K59" si="7">(J54-I54)/I54</f>
        <v>-3.8461538461538491E-2</v>
      </c>
    </row>
    <row r="55" spans="1:11">
      <c r="A55" s="10" t="s">
        <v>104</v>
      </c>
      <c r="B55" s="73">
        <v>200</v>
      </c>
      <c r="C55" s="73">
        <v>100</v>
      </c>
      <c r="D55" s="73">
        <v>20</v>
      </c>
      <c r="E55" s="73">
        <v>25</v>
      </c>
      <c r="F55" s="72"/>
      <c r="G55" s="72"/>
      <c r="H55" s="88"/>
      <c r="I55" s="41">
        <v>1.04</v>
      </c>
      <c r="J55" s="163">
        <v>1.01</v>
      </c>
      <c r="K55" s="129">
        <f t="shared" si="7"/>
        <v>-2.8846153846153872E-2</v>
      </c>
    </row>
    <row r="56" spans="1:11">
      <c r="A56" s="10" t="s">
        <v>105</v>
      </c>
      <c r="B56" s="73">
        <v>450</v>
      </c>
      <c r="C56" s="73">
        <v>200</v>
      </c>
      <c r="D56" s="73">
        <v>50</v>
      </c>
      <c r="E56" s="73">
        <v>30</v>
      </c>
      <c r="F56" s="72"/>
      <c r="G56" s="72"/>
      <c r="H56" s="88"/>
      <c r="I56" s="41">
        <v>1.06</v>
      </c>
      <c r="J56" s="163">
        <v>1.03</v>
      </c>
      <c r="K56" s="129">
        <f t="shared" si="7"/>
        <v>-2.8301886792452855E-2</v>
      </c>
    </row>
    <row r="57" spans="1:11">
      <c r="A57" s="10" t="s">
        <v>106</v>
      </c>
      <c r="B57" s="73">
        <v>1500</v>
      </c>
      <c r="C57" s="73">
        <v>650</v>
      </c>
      <c r="D57" s="73">
        <v>100</v>
      </c>
      <c r="E57" s="73">
        <v>35</v>
      </c>
      <c r="F57" s="72"/>
      <c r="G57" s="72"/>
      <c r="H57" s="88"/>
      <c r="I57" s="41">
        <v>1.06</v>
      </c>
      <c r="J57" s="163">
        <v>1.03</v>
      </c>
      <c r="K57" s="129">
        <f t="shared" si="7"/>
        <v>-2.8301886792452855E-2</v>
      </c>
    </row>
    <row r="58" spans="1:11">
      <c r="A58" s="10" t="s">
        <v>107</v>
      </c>
      <c r="B58" s="73">
        <v>4000</v>
      </c>
      <c r="C58" s="73">
        <v>2000</v>
      </c>
      <c r="D58" s="73">
        <v>500</v>
      </c>
      <c r="E58" s="73">
        <v>40</v>
      </c>
      <c r="F58" s="72"/>
      <c r="G58" s="72"/>
      <c r="H58" s="88"/>
      <c r="I58" s="41">
        <v>1.1100000000000001</v>
      </c>
      <c r="J58" s="163">
        <v>1.07</v>
      </c>
      <c r="K58" s="129">
        <f t="shared" si="7"/>
        <v>-3.6036036036036063E-2</v>
      </c>
    </row>
    <row r="59" spans="1:11">
      <c r="A59" s="10" t="s">
        <v>108</v>
      </c>
      <c r="B59" s="73">
        <v>20000</v>
      </c>
      <c r="C59" s="73">
        <v>8000</v>
      </c>
      <c r="D59" s="73">
        <v>1000</v>
      </c>
      <c r="E59" s="73">
        <v>45</v>
      </c>
      <c r="F59" s="72"/>
      <c r="G59" s="72"/>
      <c r="H59" s="88"/>
      <c r="I59" s="41">
        <v>1.18</v>
      </c>
      <c r="J59" s="163">
        <v>1.1599999999999999</v>
      </c>
      <c r="K59" s="129">
        <f t="shared" si="7"/>
        <v>-1.6949152542372899E-2</v>
      </c>
    </row>
    <row r="60" spans="1:11">
      <c r="A60" s="38"/>
      <c r="B60" s="80"/>
      <c r="C60" s="80"/>
      <c r="D60" s="80"/>
      <c r="E60" s="80"/>
      <c r="F60" s="69"/>
      <c r="G60" s="69"/>
      <c r="H60" s="136"/>
      <c r="I60" s="69"/>
      <c r="J60" s="69"/>
      <c r="K60" s="136"/>
    </row>
    <row r="61" spans="1:11" ht="14.4">
      <c r="A61" s="48" t="s">
        <v>199</v>
      </c>
      <c r="D61" s="80"/>
      <c r="E61" s="80"/>
      <c r="F61" s="145" t="s">
        <v>571</v>
      </c>
      <c r="G61" s="145" t="s">
        <v>570</v>
      </c>
      <c r="H61" s="132" t="s">
        <v>566</v>
      </c>
      <c r="I61" s="145" t="s">
        <v>571</v>
      </c>
      <c r="J61" s="145" t="s">
        <v>570</v>
      </c>
      <c r="K61" s="132" t="s">
        <v>566</v>
      </c>
    </row>
    <row r="62" spans="1:11" ht="39.6">
      <c r="A62" s="5" t="s">
        <v>0</v>
      </c>
      <c r="B62" s="5" t="s">
        <v>306</v>
      </c>
      <c r="C62" s="5" t="s">
        <v>307</v>
      </c>
      <c r="D62" s="5" t="s">
        <v>109</v>
      </c>
      <c r="E62" s="5" t="s">
        <v>110</v>
      </c>
      <c r="F62" s="7" t="s">
        <v>200</v>
      </c>
      <c r="G62" s="7" t="s">
        <v>200</v>
      </c>
      <c r="H62" s="7" t="s">
        <v>200</v>
      </c>
      <c r="I62" s="7" t="s">
        <v>40</v>
      </c>
      <c r="J62" s="7" t="s">
        <v>40</v>
      </c>
      <c r="K62" s="7" t="s">
        <v>40</v>
      </c>
    </row>
    <row r="63" spans="1:11">
      <c r="A63" s="10" t="s">
        <v>103</v>
      </c>
      <c r="B63" s="73">
        <v>100</v>
      </c>
      <c r="C63" s="73">
        <v>40</v>
      </c>
      <c r="D63" s="73">
        <v>10</v>
      </c>
      <c r="E63" s="73">
        <v>20</v>
      </c>
      <c r="F63" s="41">
        <v>2.04</v>
      </c>
      <c r="G63" s="41">
        <v>2.04</v>
      </c>
      <c r="H63" s="129">
        <f t="shared" ref="H63:H68" si="8">(G63-F63)/F63</f>
        <v>0</v>
      </c>
      <c r="I63" s="41">
        <v>2.04</v>
      </c>
      <c r="J63" s="41">
        <v>2.04</v>
      </c>
      <c r="K63" s="129">
        <f t="shared" ref="K63:K68" si="9">(J63-I63)/I63</f>
        <v>0</v>
      </c>
    </row>
    <row r="64" spans="1:11">
      <c r="A64" s="10" t="s">
        <v>104</v>
      </c>
      <c r="B64" s="73">
        <v>200</v>
      </c>
      <c r="C64" s="73">
        <v>100</v>
      </c>
      <c r="D64" s="73">
        <v>20</v>
      </c>
      <c r="E64" s="73">
        <v>25</v>
      </c>
      <c r="F64" s="41">
        <v>2.04</v>
      </c>
      <c r="G64" s="41">
        <v>2.04</v>
      </c>
      <c r="H64" s="129">
        <f t="shared" si="8"/>
        <v>0</v>
      </c>
      <c r="I64" s="41">
        <v>2.04</v>
      </c>
      <c r="J64" s="41">
        <v>2.04</v>
      </c>
      <c r="K64" s="129">
        <f t="shared" si="9"/>
        <v>0</v>
      </c>
    </row>
    <row r="65" spans="1:11">
      <c r="A65" s="10" t="s">
        <v>105</v>
      </c>
      <c r="B65" s="73">
        <v>450</v>
      </c>
      <c r="C65" s="73">
        <v>200</v>
      </c>
      <c r="D65" s="73">
        <v>50</v>
      </c>
      <c r="E65" s="73">
        <v>30</v>
      </c>
      <c r="F65" s="41">
        <v>2.06</v>
      </c>
      <c r="G65" s="41">
        <v>2.06</v>
      </c>
      <c r="H65" s="129">
        <f t="shared" si="8"/>
        <v>0</v>
      </c>
      <c r="I65" s="41">
        <v>2.06</v>
      </c>
      <c r="J65" s="41">
        <v>2.06</v>
      </c>
      <c r="K65" s="129">
        <f t="shared" si="9"/>
        <v>0</v>
      </c>
    </row>
    <row r="66" spans="1:11">
      <c r="A66" s="10" t="s">
        <v>106</v>
      </c>
      <c r="B66" s="73">
        <v>1500</v>
      </c>
      <c r="C66" s="73">
        <v>650</v>
      </c>
      <c r="D66" s="73">
        <v>100</v>
      </c>
      <c r="E66" s="73">
        <v>35</v>
      </c>
      <c r="F66" s="41">
        <v>2.06</v>
      </c>
      <c r="G66" s="41">
        <v>2.06</v>
      </c>
      <c r="H66" s="129">
        <f t="shared" si="8"/>
        <v>0</v>
      </c>
      <c r="I66" s="41">
        <v>2.06</v>
      </c>
      <c r="J66" s="41">
        <v>2.06</v>
      </c>
      <c r="K66" s="129">
        <f t="shared" si="9"/>
        <v>0</v>
      </c>
    </row>
    <row r="67" spans="1:11">
      <c r="A67" s="10" t="s">
        <v>107</v>
      </c>
      <c r="B67" s="73">
        <v>4000</v>
      </c>
      <c r="C67" s="73">
        <v>2000</v>
      </c>
      <c r="D67" s="73">
        <v>500</v>
      </c>
      <c r="E67" s="73">
        <v>40</v>
      </c>
      <c r="F67" s="41">
        <v>2.11</v>
      </c>
      <c r="G67" s="41">
        <v>2.11</v>
      </c>
      <c r="H67" s="129">
        <f t="shared" si="8"/>
        <v>0</v>
      </c>
      <c r="I67" s="41">
        <v>2.11</v>
      </c>
      <c r="J67" s="41">
        <v>2.11</v>
      </c>
      <c r="K67" s="129">
        <f t="shared" si="9"/>
        <v>0</v>
      </c>
    </row>
    <row r="68" spans="1:11">
      <c r="A68" s="10" t="s">
        <v>108</v>
      </c>
      <c r="B68" s="73">
        <v>20000</v>
      </c>
      <c r="C68" s="73">
        <v>8000</v>
      </c>
      <c r="D68" s="73">
        <v>1000</v>
      </c>
      <c r="E68" s="73">
        <v>45</v>
      </c>
      <c r="F68" s="41">
        <v>2.1800000000000002</v>
      </c>
      <c r="G68" s="41">
        <v>2.1800000000000002</v>
      </c>
      <c r="H68" s="129">
        <f t="shared" si="8"/>
        <v>0</v>
      </c>
      <c r="I68" s="41">
        <v>2.1800000000000002</v>
      </c>
      <c r="J68" s="41">
        <v>2.1800000000000002</v>
      </c>
      <c r="K68" s="129">
        <f t="shared" si="9"/>
        <v>0</v>
      </c>
    </row>
  </sheetData>
  <sheetProtection algorithmName="SHA-512" hashValue="ebH7w1KSoPlKmSvJRzjRvxVojw+rdavSX5ItEG2uBL2Xro2ouznsZjsRd9RCbv3o58l5xi4UEYVcZdLVLfSGXg==" saltValue="2abh1L3ryWpYZpK/C8ch6g==" spinCount="100000" sheet="1" objects="1" selectLockedCells="1" selectUnlockedCells="1"/>
  <mergeCells count="1">
    <mergeCell ref="A1:E1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K44"/>
  <sheetViews>
    <sheetView showGridLines="0" zoomScale="90" zoomScaleNormal="90" workbookViewId="0">
      <selection activeCell="G6" sqref="G6"/>
    </sheetView>
  </sheetViews>
  <sheetFormatPr defaultColWidth="9.109375" defaultRowHeight="13.2"/>
  <cols>
    <col min="1" max="1" width="43" style="2" bestFit="1" customWidth="1"/>
    <col min="2" max="2" width="10.44140625" style="2" bestFit="1" customWidth="1"/>
    <col min="3" max="4" width="16" style="69" customWidth="1"/>
    <col min="5" max="10" width="20.44140625" style="2" customWidth="1"/>
    <col min="11" max="11" width="4.5546875" style="2" customWidth="1"/>
    <col min="12" max="12" width="16.109375" style="2" customWidth="1"/>
    <col min="13" max="13" width="19.5546875" style="2" customWidth="1"/>
    <col min="14" max="14" width="16.109375" style="2" customWidth="1"/>
    <col min="15" max="16384" width="9.109375" style="2"/>
  </cols>
  <sheetData>
    <row r="1" spans="1:10">
      <c r="A1" s="175" t="s">
        <v>132</v>
      </c>
      <c r="B1" s="175"/>
      <c r="C1" s="175"/>
      <c r="D1" s="175"/>
      <c r="E1" s="175"/>
      <c r="F1" s="175"/>
      <c r="G1" s="175"/>
      <c r="H1" s="175"/>
      <c r="I1" s="3"/>
      <c r="J1" s="3"/>
    </row>
    <row r="2" spans="1:10">
      <c r="A2" s="1"/>
      <c r="B2" s="1"/>
    </row>
    <row r="3" spans="1:10">
      <c r="A3" s="1" t="s">
        <v>130</v>
      </c>
      <c r="B3" s="1"/>
    </row>
    <row r="4" spans="1:10">
      <c r="A4" s="1"/>
      <c r="B4" s="1"/>
    </row>
    <row r="5" spans="1:10" ht="14.4">
      <c r="A5" s="70" t="s">
        <v>133</v>
      </c>
      <c r="B5" s="70"/>
      <c r="C5" s="49"/>
      <c r="D5" s="49"/>
      <c r="E5" s="145" t="s">
        <v>571</v>
      </c>
      <c r="F5" s="145" t="s">
        <v>570</v>
      </c>
      <c r="G5" s="132" t="s">
        <v>566</v>
      </c>
      <c r="H5" s="145" t="s">
        <v>571</v>
      </c>
      <c r="I5" s="145" t="s">
        <v>570</v>
      </c>
      <c r="J5" s="132" t="s">
        <v>566</v>
      </c>
    </row>
    <row r="6" spans="1:10" ht="39.6">
      <c r="A6" s="5" t="s">
        <v>0</v>
      </c>
      <c r="B6" s="5" t="s">
        <v>208</v>
      </c>
      <c r="C6" s="4" t="s">
        <v>295</v>
      </c>
      <c r="D6" s="4" t="s">
        <v>296</v>
      </c>
      <c r="E6" s="4" t="s">
        <v>30</v>
      </c>
      <c r="F6" s="4" t="s">
        <v>30</v>
      </c>
      <c r="G6" s="4" t="s">
        <v>30</v>
      </c>
      <c r="H6" s="4" t="s">
        <v>33</v>
      </c>
      <c r="I6" s="4" t="s">
        <v>33</v>
      </c>
      <c r="J6" s="4" t="s">
        <v>33</v>
      </c>
    </row>
    <row r="7" spans="1:10">
      <c r="A7" s="10" t="s">
        <v>156</v>
      </c>
      <c r="B7" s="10" t="s">
        <v>1</v>
      </c>
      <c r="C7" s="71" t="s">
        <v>2</v>
      </c>
      <c r="D7" s="71">
        <v>64</v>
      </c>
      <c r="E7" s="11">
        <v>6.96</v>
      </c>
      <c r="F7" s="11">
        <v>6.96</v>
      </c>
      <c r="G7" s="129">
        <f t="shared" ref="G7:G22" si="0">(F7-E7)/E7</f>
        <v>0</v>
      </c>
      <c r="H7" s="11">
        <v>3.48</v>
      </c>
      <c r="I7" s="11">
        <v>3.48</v>
      </c>
      <c r="J7" s="129">
        <f t="shared" ref="J7:J22" si="1">(I7-H7)/H7</f>
        <v>0</v>
      </c>
    </row>
    <row r="8" spans="1:10">
      <c r="A8" s="10" t="s">
        <v>157</v>
      </c>
      <c r="B8" s="10" t="s">
        <v>3</v>
      </c>
      <c r="C8" s="71" t="s">
        <v>4</v>
      </c>
      <c r="D8" s="71">
        <v>64</v>
      </c>
      <c r="E8" s="11">
        <v>6.96</v>
      </c>
      <c r="F8" s="11">
        <v>6.96</v>
      </c>
      <c r="G8" s="129">
        <f t="shared" si="0"/>
        <v>0</v>
      </c>
      <c r="H8" s="11">
        <v>3.48</v>
      </c>
      <c r="I8" s="11">
        <v>3.48</v>
      </c>
      <c r="J8" s="129">
        <f t="shared" si="1"/>
        <v>0</v>
      </c>
    </row>
    <row r="9" spans="1:10">
      <c r="A9" s="10" t="s">
        <v>158</v>
      </c>
      <c r="B9" s="10" t="s">
        <v>5</v>
      </c>
      <c r="C9" s="71" t="s">
        <v>6</v>
      </c>
      <c r="D9" s="71">
        <v>128</v>
      </c>
      <c r="E9" s="11">
        <v>7.06</v>
      </c>
      <c r="F9" s="11">
        <v>7.06</v>
      </c>
      <c r="G9" s="129">
        <f t="shared" si="0"/>
        <v>0</v>
      </c>
      <c r="H9" s="11">
        <v>3.53</v>
      </c>
      <c r="I9" s="11">
        <v>3.53</v>
      </c>
      <c r="J9" s="129">
        <f t="shared" si="1"/>
        <v>0</v>
      </c>
    </row>
    <row r="10" spans="1:10">
      <c r="A10" s="10" t="s">
        <v>159</v>
      </c>
      <c r="B10" s="10" t="s">
        <v>7</v>
      </c>
      <c r="C10" s="71" t="s">
        <v>8</v>
      </c>
      <c r="D10" s="71">
        <v>128</v>
      </c>
      <c r="E10" s="11">
        <v>7.06</v>
      </c>
      <c r="F10" s="11">
        <v>7.06</v>
      </c>
      <c r="G10" s="129">
        <f t="shared" si="0"/>
        <v>0</v>
      </c>
      <c r="H10" s="11">
        <v>3.53</v>
      </c>
      <c r="I10" s="11">
        <v>3.53</v>
      </c>
      <c r="J10" s="129">
        <f t="shared" si="1"/>
        <v>0</v>
      </c>
    </row>
    <row r="11" spans="1:10">
      <c r="A11" s="10" t="s">
        <v>160</v>
      </c>
      <c r="B11" s="10" t="s">
        <v>9</v>
      </c>
      <c r="C11" s="71" t="s">
        <v>10</v>
      </c>
      <c r="D11" s="71">
        <v>256</v>
      </c>
      <c r="E11" s="11">
        <v>7.24</v>
      </c>
      <c r="F11" s="11">
        <v>7.24</v>
      </c>
      <c r="G11" s="129">
        <f t="shared" si="0"/>
        <v>0</v>
      </c>
      <c r="H11" s="11">
        <v>3.62</v>
      </c>
      <c r="I11" s="11">
        <v>3.62</v>
      </c>
      <c r="J11" s="129">
        <f t="shared" si="1"/>
        <v>0</v>
      </c>
    </row>
    <row r="12" spans="1:10">
      <c r="A12" s="10" t="s">
        <v>161</v>
      </c>
      <c r="B12" s="10" t="s">
        <v>11</v>
      </c>
      <c r="C12" s="71" t="s">
        <v>12</v>
      </c>
      <c r="D12" s="71">
        <v>256</v>
      </c>
      <c r="E12" s="11">
        <v>7.24</v>
      </c>
      <c r="F12" s="11">
        <v>7.24</v>
      </c>
      <c r="G12" s="129">
        <f t="shared" si="0"/>
        <v>0</v>
      </c>
      <c r="H12" s="11">
        <v>3.62</v>
      </c>
      <c r="I12" s="11">
        <v>3.62</v>
      </c>
      <c r="J12" s="129">
        <f t="shared" si="1"/>
        <v>0</v>
      </c>
    </row>
    <row r="13" spans="1:10">
      <c r="A13" s="10" t="s">
        <v>162</v>
      </c>
      <c r="B13" s="10" t="s">
        <v>13</v>
      </c>
      <c r="C13" s="71" t="s">
        <v>14</v>
      </c>
      <c r="D13" s="71">
        <v>512</v>
      </c>
      <c r="E13" s="11">
        <v>7.7</v>
      </c>
      <c r="F13" s="11">
        <v>7.7</v>
      </c>
      <c r="G13" s="129">
        <f t="shared" si="0"/>
        <v>0</v>
      </c>
      <c r="H13" s="11">
        <v>3.85</v>
      </c>
      <c r="I13" s="11">
        <v>3.85</v>
      </c>
      <c r="J13" s="129">
        <f t="shared" si="1"/>
        <v>0</v>
      </c>
    </row>
    <row r="14" spans="1:10">
      <c r="A14" s="10" t="s">
        <v>163</v>
      </c>
      <c r="B14" s="10" t="s">
        <v>15</v>
      </c>
      <c r="C14" s="71" t="s">
        <v>16</v>
      </c>
      <c r="D14" s="71">
        <v>512</v>
      </c>
      <c r="E14" s="11">
        <v>7.7</v>
      </c>
      <c r="F14" s="11">
        <v>7.7</v>
      </c>
      <c r="G14" s="129">
        <f t="shared" si="0"/>
        <v>0</v>
      </c>
      <c r="H14" s="11">
        <v>3.85</v>
      </c>
      <c r="I14" s="11">
        <v>3.85</v>
      </c>
      <c r="J14" s="129">
        <f t="shared" si="1"/>
        <v>0</v>
      </c>
    </row>
    <row r="15" spans="1:10">
      <c r="A15" s="10" t="s">
        <v>164</v>
      </c>
      <c r="B15" s="51" t="s">
        <v>27</v>
      </c>
      <c r="C15" s="71" t="s">
        <v>26</v>
      </c>
      <c r="D15" s="71">
        <v>512</v>
      </c>
      <c r="E15" s="11">
        <v>13.16</v>
      </c>
      <c r="F15" s="11">
        <v>13.16</v>
      </c>
      <c r="G15" s="129">
        <f t="shared" si="0"/>
        <v>0</v>
      </c>
      <c r="H15" s="11">
        <v>6.58</v>
      </c>
      <c r="I15" s="11">
        <v>6.58</v>
      </c>
      <c r="J15" s="129">
        <f t="shared" si="1"/>
        <v>0</v>
      </c>
    </row>
    <row r="16" spans="1:10">
      <c r="A16" s="10" t="s">
        <v>165</v>
      </c>
      <c r="B16" s="51" t="s">
        <v>28</v>
      </c>
      <c r="C16" s="71" t="s">
        <v>26</v>
      </c>
      <c r="D16" s="71">
        <v>1024</v>
      </c>
      <c r="E16" s="11">
        <v>13.82</v>
      </c>
      <c r="F16" s="11">
        <v>13.82</v>
      </c>
      <c r="G16" s="129">
        <f t="shared" si="0"/>
        <v>0</v>
      </c>
      <c r="H16" s="11">
        <v>6.91</v>
      </c>
      <c r="I16" s="11">
        <v>6.91</v>
      </c>
      <c r="J16" s="129">
        <f t="shared" si="1"/>
        <v>0</v>
      </c>
    </row>
    <row r="17" spans="1:11">
      <c r="A17" s="10" t="s">
        <v>166</v>
      </c>
      <c r="B17" s="10" t="s">
        <v>17</v>
      </c>
      <c r="C17" s="71" t="s">
        <v>18</v>
      </c>
      <c r="D17" s="71">
        <v>256</v>
      </c>
      <c r="E17" s="11">
        <v>16.16</v>
      </c>
      <c r="F17" s="11">
        <v>16.16</v>
      </c>
      <c r="G17" s="129">
        <f t="shared" si="0"/>
        <v>0</v>
      </c>
      <c r="H17" s="11">
        <v>8.08</v>
      </c>
      <c r="I17" s="11">
        <v>8.08</v>
      </c>
      <c r="J17" s="129">
        <f t="shared" si="1"/>
        <v>0</v>
      </c>
    </row>
    <row r="18" spans="1:11">
      <c r="A18" s="10" t="s">
        <v>167</v>
      </c>
      <c r="B18" s="10" t="s">
        <v>19</v>
      </c>
      <c r="C18" s="71" t="s">
        <v>18</v>
      </c>
      <c r="D18" s="71">
        <v>384</v>
      </c>
      <c r="E18" s="11">
        <v>16.260000000000002</v>
      </c>
      <c r="F18" s="11">
        <v>16.260000000000002</v>
      </c>
      <c r="G18" s="129">
        <f t="shared" si="0"/>
        <v>0</v>
      </c>
      <c r="H18" s="11">
        <v>8.1300000000000008</v>
      </c>
      <c r="I18" s="11">
        <v>8.1300000000000008</v>
      </c>
      <c r="J18" s="129">
        <f t="shared" si="1"/>
        <v>0</v>
      </c>
    </row>
    <row r="19" spans="1:11">
      <c r="A19" s="10" t="s">
        <v>168</v>
      </c>
      <c r="B19" s="10" t="s">
        <v>20</v>
      </c>
      <c r="C19" s="71" t="s">
        <v>18</v>
      </c>
      <c r="D19" s="71">
        <v>512</v>
      </c>
      <c r="E19" s="11">
        <v>16.36</v>
      </c>
      <c r="F19" s="11">
        <v>16.36</v>
      </c>
      <c r="G19" s="129">
        <f t="shared" si="0"/>
        <v>0</v>
      </c>
      <c r="H19" s="11">
        <v>8.18</v>
      </c>
      <c r="I19" s="11">
        <v>8.18</v>
      </c>
      <c r="J19" s="129">
        <f t="shared" si="1"/>
        <v>0</v>
      </c>
    </row>
    <row r="20" spans="1:11">
      <c r="A20" s="10" t="s">
        <v>169</v>
      </c>
      <c r="B20" s="10" t="s">
        <v>21</v>
      </c>
      <c r="C20" s="71" t="s">
        <v>18</v>
      </c>
      <c r="D20" s="71">
        <v>1024</v>
      </c>
      <c r="E20" s="11">
        <v>16.739999999999998</v>
      </c>
      <c r="F20" s="11">
        <v>16.739999999999998</v>
      </c>
      <c r="G20" s="129">
        <f t="shared" si="0"/>
        <v>0</v>
      </c>
      <c r="H20" s="11">
        <v>8.3699999999999992</v>
      </c>
      <c r="I20" s="11">
        <v>8.3699999999999992</v>
      </c>
      <c r="J20" s="129">
        <f t="shared" si="1"/>
        <v>0</v>
      </c>
    </row>
    <row r="21" spans="1:11">
      <c r="A21" s="10" t="s">
        <v>170</v>
      </c>
      <c r="B21" s="10" t="s">
        <v>22</v>
      </c>
      <c r="C21" s="71" t="s">
        <v>23</v>
      </c>
      <c r="D21" s="71">
        <v>2048</v>
      </c>
      <c r="E21" s="11">
        <v>29.9</v>
      </c>
      <c r="F21" s="11">
        <v>29.9</v>
      </c>
      <c r="G21" s="129">
        <f t="shared" si="0"/>
        <v>0</v>
      </c>
      <c r="H21" s="11">
        <v>14.95</v>
      </c>
      <c r="I21" s="11">
        <v>14.95</v>
      </c>
      <c r="J21" s="129">
        <f t="shared" si="1"/>
        <v>0</v>
      </c>
    </row>
    <row r="22" spans="1:11">
      <c r="A22" s="10" t="s">
        <v>171</v>
      </c>
      <c r="B22" s="10" t="s">
        <v>24</v>
      </c>
      <c r="C22" s="71" t="s">
        <v>25</v>
      </c>
      <c r="D22" s="71">
        <v>4096</v>
      </c>
      <c r="E22" s="11">
        <v>57.82</v>
      </c>
      <c r="F22" s="11">
        <v>57.82</v>
      </c>
      <c r="G22" s="129">
        <f t="shared" si="0"/>
        <v>0</v>
      </c>
      <c r="H22" s="11">
        <v>28.91</v>
      </c>
      <c r="I22" s="11">
        <v>28.91</v>
      </c>
      <c r="J22" s="129">
        <f t="shared" si="1"/>
        <v>0</v>
      </c>
    </row>
    <row r="24" spans="1:11">
      <c r="A24" s="1" t="s">
        <v>131</v>
      </c>
      <c r="B24" s="1"/>
    </row>
    <row r="26" spans="1:11" ht="14.4">
      <c r="A26" s="48" t="s">
        <v>419</v>
      </c>
      <c r="B26" s="48"/>
      <c r="E26" s="145" t="s">
        <v>571</v>
      </c>
      <c r="F26" s="145" t="s">
        <v>570</v>
      </c>
      <c r="G26" s="132" t="s">
        <v>566</v>
      </c>
      <c r="H26" s="145" t="s">
        <v>571</v>
      </c>
      <c r="I26" s="145" t="s">
        <v>570</v>
      </c>
      <c r="J26" s="132" t="s">
        <v>566</v>
      </c>
      <c r="K26" s="69"/>
    </row>
    <row r="27" spans="1:11" ht="39.6">
      <c r="A27" s="5" t="s">
        <v>0</v>
      </c>
      <c r="B27" s="5" t="s">
        <v>208</v>
      </c>
      <c r="C27" s="4" t="s">
        <v>295</v>
      </c>
      <c r="D27" s="4" t="s">
        <v>296</v>
      </c>
      <c r="E27" s="7" t="s">
        <v>200</v>
      </c>
      <c r="F27" s="7" t="s">
        <v>200</v>
      </c>
      <c r="G27" s="7" t="s">
        <v>200</v>
      </c>
      <c r="H27" s="7" t="s">
        <v>40</v>
      </c>
      <c r="I27" s="7" t="s">
        <v>40</v>
      </c>
      <c r="J27" s="7" t="s">
        <v>40</v>
      </c>
      <c r="K27" s="69"/>
    </row>
    <row r="28" spans="1:11">
      <c r="A28" s="10" t="s">
        <v>156</v>
      </c>
      <c r="B28" s="10" t="s">
        <v>1</v>
      </c>
      <c r="C28" s="71" t="s">
        <v>2</v>
      </c>
      <c r="D28" s="71">
        <v>64</v>
      </c>
      <c r="E28" s="72"/>
      <c r="F28" s="72"/>
      <c r="G28" s="72"/>
      <c r="H28" s="41">
        <v>1.2</v>
      </c>
      <c r="I28" s="41">
        <v>1.2</v>
      </c>
      <c r="J28" s="129">
        <f t="shared" ref="J28:J43" si="2">(I28-H28)/H28</f>
        <v>0</v>
      </c>
      <c r="K28" s="69"/>
    </row>
    <row r="29" spans="1:11">
      <c r="A29" s="10" t="s">
        <v>157</v>
      </c>
      <c r="B29" s="10" t="s">
        <v>3</v>
      </c>
      <c r="C29" s="71" t="s">
        <v>4</v>
      </c>
      <c r="D29" s="71">
        <v>64</v>
      </c>
      <c r="E29" s="72"/>
      <c r="F29" s="72"/>
      <c r="G29" s="72"/>
      <c r="H29" s="41">
        <v>1.2</v>
      </c>
      <c r="I29" s="41">
        <v>1.2</v>
      </c>
      <c r="J29" s="129">
        <f t="shared" si="2"/>
        <v>0</v>
      </c>
      <c r="K29" s="69"/>
    </row>
    <row r="30" spans="1:11">
      <c r="A30" s="10" t="s">
        <v>158</v>
      </c>
      <c r="B30" s="10" t="s">
        <v>5</v>
      </c>
      <c r="C30" s="71" t="s">
        <v>6</v>
      </c>
      <c r="D30" s="71">
        <v>128</v>
      </c>
      <c r="E30" s="72"/>
      <c r="F30" s="72"/>
      <c r="G30" s="72"/>
      <c r="H30" s="41">
        <v>1.2</v>
      </c>
      <c r="I30" s="41">
        <v>1.2</v>
      </c>
      <c r="J30" s="129">
        <f t="shared" si="2"/>
        <v>0</v>
      </c>
      <c r="K30" s="69"/>
    </row>
    <row r="31" spans="1:11">
      <c r="A31" s="10" t="s">
        <v>159</v>
      </c>
      <c r="B31" s="10" t="s">
        <v>7</v>
      </c>
      <c r="C31" s="71" t="s">
        <v>8</v>
      </c>
      <c r="D31" s="71">
        <v>128</v>
      </c>
      <c r="E31" s="72"/>
      <c r="F31" s="72"/>
      <c r="G31" s="72"/>
      <c r="H31" s="41">
        <v>1.2</v>
      </c>
      <c r="I31" s="41">
        <v>1.2</v>
      </c>
      <c r="J31" s="129">
        <f t="shared" si="2"/>
        <v>0</v>
      </c>
      <c r="K31" s="69"/>
    </row>
    <row r="32" spans="1:11">
      <c r="A32" s="10" t="s">
        <v>160</v>
      </c>
      <c r="B32" s="10" t="s">
        <v>9</v>
      </c>
      <c r="C32" s="71" t="s">
        <v>10</v>
      </c>
      <c r="D32" s="71">
        <v>256</v>
      </c>
      <c r="E32" s="72"/>
      <c r="F32" s="72"/>
      <c r="G32" s="72"/>
      <c r="H32" s="41">
        <v>1.2</v>
      </c>
      <c r="I32" s="41">
        <v>1.2</v>
      </c>
      <c r="J32" s="129">
        <f t="shared" si="2"/>
        <v>0</v>
      </c>
      <c r="K32" s="69"/>
    </row>
    <row r="33" spans="1:11">
      <c r="A33" s="10" t="s">
        <v>161</v>
      </c>
      <c r="B33" s="10" t="s">
        <v>11</v>
      </c>
      <c r="C33" s="71" t="s">
        <v>12</v>
      </c>
      <c r="D33" s="71">
        <v>256</v>
      </c>
      <c r="E33" s="72"/>
      <c r="F33" s="72"/>
      <c r="G33" s="72"/>
      <c r="H33" s="41">
        <v>1.2</v>
      </c>
      <c r="I33" s="41">
        <v>1.2</v>
      </c>
      <c r="J33" s="129">
        <f t="shared" si="2"/>
        <v>0</v>
      </c>
      <c r="K33" s="69"/>
    </row>
    <row r="34" spans="1:11">
      <c r="A34" s="10" t="s">
        <v>162</v>
      </c>
      <c r="B34" s="10" t="s">
        <v>13</v>
      </c>
      <c r="C34" s="71" t="s">
        <v>14</v>
      </c>
      <c r="D34" s="71">
        <v>512</v>
      </c>
      <c r="E34" s="72"/>
      <c r="F34" s="72"/>
      <c r="G34" s="72"/>
      <c r="H34" s="41">
        <v>1.2</v>
      </c>
      <c r="I34" s="41">
        <v>1.2</v>
      </c>
      <c r="J34" s="129">
        <f t="shared" si="2"/>
        <v>0</v>
      </c>
      <c r="K34" s="69"/>
    </row>
    <row r="35" spans="1:11">
      <c r="A35" s="10" t="s">
        <v>163</v>
      </c>
      <c r="B35" s="10" t="s">
        <v>15</v>
      </c>
      <c r="C35" s="71" t="s">
        <v>16</v>
      </c>
      <c r="D35" s="71">
        <v>512</v>
      </c>
      <c r="E35" s="72"/>
      <c r="F35" s="72"/>
      <c r="G35" s="72"/>
      <c r="H35" s="41">
        <v>1.2</v>
      </c>
      <c r="I35" s="41">
        <v>1.2</v>
      </c>
      <c r="J35" s="129">
        <f t="shared" si="2"/>
        <v>0</v>
      </c>
      <c r="K35" s="69"/>
    </row>
    <row r="36" spans="1:11">
      <c r="A36" s="10" t="s">
        <v>164</v>
      </c>
      <c r="B36" s="51" t="s">
        <v>27</v>
      </c>
      <c r="C36" s="71" t="s">
        <v>26</v>
      </c>
      <c r="D36" s="71">
        <v>512</v>
      </c>
      <c r="E36" s="72"/>
      <c r="F36" s="72"/>
      <c r="G36" s="72"/>
      <c r="H36" s="41">
        <v>1.2</v>
      </c>
      <c r="I36" s="41">
        <v>1.2</v>
      </c>
      <c r="J36" s="129">
        <f t="shared" si="2"/>
        <v>0</v>
      </c>
      <c r="K36" s="69"/>
    </row>
    <row r="37" spans="1:11">
      <c r="A37" s="10" t="s">
        <v>165</v>
      </c>
      <c r="B37" s="51" t="s">
        <v>28</v>
      </c>
      <c r="C37" s="71" t="s">
        <v>26</v>
      </c>
      <c r="D37" s="71">
        <v>1024</v>
      </c>
      <c r="E37" s="72"/>
      <c r="F37" s="72"/>
      <c r="G37" s="72"/>
      <c r="H37" s="41">
        <v>1.2</v>
      </c>
      <c r="I37" s="41">
        <v>1.2</v>
      </c>
      <c r="J37" s="129">
        <f t="shared" si="2"/>
        <v>0</v>
      </c>
      <c r="K37" s="69"/>
    </row>
    <row r="38" spans="1:11">
      <c r="A38" s="10" t="s">
        <v>166</v>
      </c>
      <c r="B38" s="10" t="s">
        <v>17</v>
      </c>
      <c r="C38" s="71" t="s">
        <v>18</v>
      </c>
      <c r="D38" s="71">
        <v>256</v>
      </c>
      <c r="E38" s="72"/>
      <c r="F38" s="72"/>
      <c r="G38" s="72"/>
      <c r="H38" s="41">
        <v>1.2</v>
      </c>
      <c r="I38" s="41">
        <v>1.2</v>
      </c>
      <c r="J38" s="129">
        <f t="shared" si="2"/>
        <v>0</v>
      </c>
      <c r="K38" s="69"/>
    </row>
    <row r="39" spans="1:11">
      <c r="A39" s="10" t="s">
        <v>167</v>
      </c>
      <c r="B39" s="10" t="s">
        <v>19</v>
      </c>
      <c r="C39" s="71" t="s">
        <v>18</v>
      </c>
      <c r="D39" s="71">
        <v>384</v>
      </c>
      <c r="E39" s="72"/>
      <c r="F39" s="72"/>
      <c r="G39" s="72"/>
      <c r="H39" s="41">
        <v>1.2</v>
      </c>
      <c r="I39" s="41">
        <v>1.2</v>
      </c>
      <c r="J39" s="129">
        <f t="shared" si="2"/>
        <v>0</v>
      </c>
      <c r="K39" s="69"/>
    </row>
    <row r="40" spans="1:11">
      <c r="A40" s="10" t="s">
        <v>168</v>
      </c>
      <c r="B40" s="10" t="s">
        <v>20</v>
      </c>
      <c r="C40" s="71" t="s">
        <v>18</v>
      </c>
      <c r="D40" s="71">
        <v>512</v>
      </c>
      <c r="E40" s="72"/>
      <c r="F40" s="72"/>
      <c r="G40" s="72"/>
      <c r="H40" s="41">
        <v>1.2</v>
      </c>
      <c r="I40" s="41">
        <v>1.2</v>
      </c>
      <c r="J40" s="129">
        <f t="shared" si="2"/>
        <v>0</v>
      </c>
      <c r="K40" s="69"/>
    </row>
    <row r="41" spans="1:11">
      <c r="A41" s="10" t="s">
        <v>169</v>
      </c>
      <c r="B41" s="10" t="s">
        <v>21</v>
      </c>
      <c r="C41" s="71" t="s">
        <v>18</v>
      </c>
      <c r="D41" s="71">
        <v>1024</v>
      </c>
      <c r="E41" s="72"/>
      <c r="F41" s="72"/>
      <c r="G41" s="72"/>
      <c r="H41" s="41">
        <v>1.2</v>
      </c>
      <c r="I41" s="41">
        <v>1.2</v>
      </c>
      <c r="J41" s="129">
        <f t="shared" si="2"/>
        <v>0</v>
      </c>
      <c r="K41" s="69"/>
    </row>
    <row r="42" spans="1:11">
      <c r="A42" s="10" t="s">
        <v>170</v>
      </c>
      <c r="B42" s="10" t="s">
        <v>22</v>
      </c>
      <c r="C42" s="71" t="s">
        <v>23</v>
      </c>
      <c r="D42" s="71">
        <v>2048</v>
      </c>
      <c r="E42" s="72"/>
      <c r="F42" s="72"/>
      <c r="G42" s="72"/>
      <c r="H42" s="41">
        <v>1.2</v>
      </c>
      <c r="I42" s="41">
        <v>1.2</v>
      </c>
      <c r="J42" s="129">
        <f t="shared" si="2"/>
        <v>0</v>
      </c>
      <c r="K42" s="69"/>
    </row>
    <row r="43" spans="1:11">
      <c r="A43" s="10" t="s">
        <v>171</v>
      </c>
      <c r="B43" s="10" t="s">
        <v>24</v>
      </c>
      <c r="C43" s="71" t="s">
        <v>25</v>
      </c>
      <c r="D43" s="71">
        <v>4096</v>
      </c>
      <c r="E43" s="72"/>
      <c r="F43" s="72"/>
      <c r="G43" s="72"/>
      <c r="H43" s="41">
        <v>1.2</v>
      </c>
      <c r="I43" s="41">
        <v>1.2</v>
      </c>
      <c r="J43" s="129">
        <f t="shared" si="2"/>
        <v>0</v>
      </c>
      <c r="K43" s="69"/>
    </row>
    <row r="44" spans="1:1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</sheetData>
  <sheetProtection algorithmName="SHA-512" hashValue="DKnNgPwH/nKLixc6igDZWLkOnNCN2yYjvZaEAw6kxO/1UTWEKqiDzfFt7IgpUC6IDUvfarnoyJCC0sp53QDF+Q==" saltValue="WrPTHgtZCE9l1FkAfh7Q3A==" spinCount="100000" sheet="1" objects="1" selectLockedCells="1" selectUnlockedCells="1"/>
  <mergeCells count="1">
    <mergeCell ref="A1:H1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3" tint="-0.499984740745262"/>
  </sheetPr>
  <dimension ref="A1:I48"/>
  <sheetViews>
    <sheetView showGridLines="0" topLeftCell="C5" zoomScaleNormal="100" workbookViewId="0">
      <selection activeCell="G37" sqref="G37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5546875" style="2" customWidth="1"/>
    <col min="5" max="5" width="10.5546875" style="25" customWidth="1"/>
    <col min="6" max="6" width="28.44140625" style="2" customWidth="1"/>
    <col min="7" max="8" width="22.44140625" style="65" bestFit="1" customWidth="1"/>
    <col min="9" max="16384" width="9.109375" style="2"/>
  </cols>
  <sheetData>
    <row r="1" spans="1:9">
      <c r="A1" s="20"/>
      <c r="B1" s="21"/>
      <c r="C1" s="21"/>
      <c r="D1" s="21"/>
      <c r="E1" s="22"/>
      <c r="F1" s="21"/>
      <c r="G1" s="64"/>
      <c r="H1" s="64"/>
      <c r="I1" s="23"/>
    </row>
    <row r="2" spans="1:9">
      <c r="A2" s="24"/>
      <c r="F2" s="26" t="s">
        <v>396</v>
      </c>
      <c r="G2" s="27">
        <f>G11+G35</f>
        <v>19830987.960000001</v>
      </c>
      <c r="H2" s="27">
        <f>H11+H35</f>
        <v>19385532.609999999</v>
      </c>
      <c r="I2" s="28"/>
    </row>
    <row r="3" spans="1:9">
      <c r="A3" s="24"/>
      <c r="G3" s="25"/>
      <c r="H3" s="25"/>
      <c r="I3" s="28"/>
    </row>
    <row r="4" spans="1:9">
      <c r="A4" s="29"/>
      <c r="B4" s="30"/>
      <c r="C4" s="30"/>
      <c r="D4" s="30"/>
      <c r="E4" s="31"/>
      <c r="F4" s="30"/>
      <c r="G4" s="31"/>
      <c r="H4" s="31"/>
      <c r="I4" s="32"/>
    </row>
    <row r="5" spans="1:9">
      <c r="A5" s="20"/>
      <c r="B5" s="21"/>
      <c r="C5" s="21"/>
      <c r="D5" s="21"/>
      <c r="E5" s="22"/>
      <c r="F5" s="21"/>
      <c r="G5" s="22"/>
      <c r="H5" s="22"/>
      <c r="I5" s="23"/>
    </row>
    <row r="6" spans="1:9">
      <c r="A6" s="24"/>
      <c r="G6" s="25"/>
      <c r="H6" s="25"/>
      <c r="I6" s="28"/>
    </row>
    <row r="7" spans="1:9">
      <c r="A7" s="24"/>
      <c r="G7" s="25"/>
      <c r="H7" s="25"/>
      <c r="I7" s="28"/>
    </row>
    <row r="8" spans="1:9">
      <c r="A8" s="24"/>
      <c r="G8" s="25"/>
      <c r="H8" s="25"/>
      <c r="I8" s="28"/>
    </row>
    <row r="9" spans="1:9">
      <c r="A9" s="24"/>
      <c r="I9" s="28"/>
    </row>
    <row r="10" spans="1:9">
      <c r="A10" s="24"/>
      <c r="I10" s="28"/>
    </row>
    <row r="11" spans="1:9">
      <c r="A11" s="24"/>
      <c r="F11" s="26" t="s">
        <v>397</v>
      </c>
      <c r="G11" s="27">
        <f>ROUND(SUM(G12:G24),2)</f>
        <v>17656460.32</v>
      </c>
      <c r="H11" s="27">
        <f>ROUND(SUM(H12:H24),2)</f>
        <v>17211004.969999999</v>
      </c>
      <c r="I11" s="28"/>
    </row>
    <row r="12" spans="1:9">
      <c r="A12" s="24"/>
      <c r="F12" s="66" t="s">
        <v>510</v>
      </c>
      <c r="G12" s="67">
        <f>SUMPRODUCT(SCOE!C7:C10,'PESI SCOE (2)'!$D$9:$D$12)+SUMPRODUCT(SCOE!C7:C10,'PESI SCOE (2)'!$F$9:$F$12,SCOE!C14:C17)+SUMPRODUCT(SCOE!C7:C10,'PESI SCOE (2)'!$M$9:$M$12,SCOE!C35:C38)</f>
        <v>228275.788</v>
      </c>
      <c r="H12" s="67">
        <f>SUMPRODUCT(SCOE!D7:D10,'PESI SCOE (2)'!$D$9:$D$12)+SUMPRODUCT(SCOE!D7:D10,'PESI SCOE (2)'!$F$9:$F$12,SCOE!D14:D17)+SUMPRODUCT(SCOE!D7:D10,'PESI SCOE (2)'!$M$9:$M$12,SCOE!D35:D38)</f>
        <v>148252.35680000001</v>
      </c>
      <c r="I12" s="28"/>
    </row>
    <row r="13" spans="1:9">
      <c r="A13" s="24"/>
      <c r="F13" s="66" t="s">
        <v>511</v>
      </c>
      <c r="G13" s="67">
        <f>SUMPRODUCT('PESI SCOE (2)'!$D$17:$D$24,SCOE!C49:C56)</f>
        <v>37019.439999999995</v>
      </c>
      <c r="H13" s="67">
        <f>SUMPRODUCT('PESI SCOE (2)'!$D$17:$D$24,SCOE!D49:D56)</f>
        <v>24010.3</v>
      </c>
      <c r="I13" s="28"/>
    </row>
    <row r="14" spans="1:9">
      <c r="A14" s="24"/>
      <c r="F14" s="66" t="s">
        <v>512</v>
      </c>
      <c r="G14" s="67">
        <f>SUMPRODUCT(SCOE!C71:C74,'PESI SCOE (2)'!$D$29:$D$32)+SUMPRODUCT(SCOE!C71:C74,'PESI SCOE (2)'!$F$29:$F$32,SCOE!C78:C81)+SUMPRODUCT(SCOE!C71:C74,'PESI SCOE (2)'!$I$29:$I$32,SCOE!C92:C95)</f>
        <v>52090.050199999998</v>
      </c>
      <c r="H14" s="67">
        <f>SUMPRODUCT(SCOE!D71:D74,'PESI SCOE (2)'!$D$29:$D$32)+SUMPRODUCT(SCOE!D71:D74,'PESI SCOE (2)'!$F$29:$F$32,SCOE!D78:D81)+SUMPRODUCT(SCOE!D71:D74,'PESI SCOE (2)'!$I$29:$I$32,SCOE!D92:D95)</f>
        <v>33964.009699999995</v>
      </c>
      <c r="I14" s="28"/>
    </row>
    <row r="15" spans="1:9">
      <c r="A15" s="24"/>
      <c r="F15" s="66" t="s">
        <v>513</v>
      </c>
      <c r="G15" s="67">
        <f>SUMPRODUCT('PESI SCOE (2)'!$D$37:$D$45,SCOE!C106:C114)</f>
        <v>366476.26</v>
      </c>
      <c r="H15" s="67">
        <f>SUMPRODUCT('PESI SCOE (2)'!$D$37:$D$45,SCOE!D106:D114)</f>
        <v>238450.38999999996</v>
      </c>
      <c r="I15" s="28"/>
    </row>
    <row r="16" spans="1:9">
      <c r="A16" s="24"/>
      <c r="F16" s="66" t="s">
        <v>503</v>
      </c>
      <c r="G16" s="67">
        <f>SUMPRODUCT('PESI SCOE (2)'!$E$9:$E$12,SCOE!F7:F10)+SUMPRODUCT('PESI SCOE (2)'!$H$9:$H$12,SCOE!F21:F24)+SUMPRODUCT('PESI SCOE (2)'!$O$9:$O$12,SCOE!F42:F45)</f>
        <v>347451.6</v>
      </c>
      <c r="H16" s="67">
        <f>SUMPRODUCT('PESI SCOE (2)'!$E$9:$E$12,SCOE!G7:G10)+SUMPRODUCT('PESI SCOE (2)'!$H$9:$H$12,SCOE!G21:G24)+SUMPRODUCT('PESI SCOE (2)'!$O$9:$O$12,SCOE!G42:G45)</f>
        <v>347451.6</v>
      </c>
      <c r="I16" s="28"/>
    </row>
    <row r="17" spans="1:9">
      <c r="A17" s="24"/>
      <c r="F17" s="66" t="s">
        <v>501</v>
      </c>
      <c r="G17" s="67">
        <f>SUMPRODUCT(SCOE!F7:F10,'PESI SCOE (2)'!$G$9:$G$12,SCOE!F14:F17)+SUMPRODUCT(SCOE!F7:F10,'PESI SCOE (2)'!$L$9:$L$12,SCOE!F28:F31)+SUMPRODUCT(SCOE!F7:F10,'PESI SCOE (2)'!$N$9:$N$12,SCOE!F35:F38)</f>
        <v>2250350.4</v>
      </c>
      <c r="H17" s="67">
        <f>SUMPRODUCT(SCOE!G7:G10,'PESI SCOE (2)'!$G$9:$G$12,SCOE!G14:G17)+SUMPRODUCT(SCOE!G7:G10,'PESI SCOE (2)'!$L$9:$L$12,SCOE!G28:G31)+SUMPRODUCT(SCOE!G7:G10,'PESI SCOE (2)'!$N$9:$N$12,SCOE!G35:G38)</f>
        <v>2250350.4</v>
      </c>
      <c r="I17" s="28"/>
    </row>
    <row r="18" spans="1:9">
      <c r="A18" s="24"/>
      <c r="F18" s="66" t="s">
        <v>504</v>
      </c>
      <c r="G18" s="67">
        <f>SUMPRODUCT(SCOE!F21:F24,'PESI SCOE (2)'!$I$9:$I$12,SCOE!F14:F17)+SUMPRODUCT(SCOE!F21:F24,'PESI SCOE (2)'!$J$9:$J$12,SCOE!F28:F31)+SUMPRODUCT(SCOE!F21:F24,'PESI SCOE (2)'!$K$9:$K$12,SCOE!F35:F38)</f>
        <v>340274.06879999995</v>
      </c>
      <c r="H18" s="67">
        <f>SUMPRODUCT(SCOE!G21:G24,'PESI SCOE (2)'!$I$9:$I$12,SCOE!G14:G17)+SUMPRODUCT(SCOE!G21:G24,'PESI SCOE (2)'!$J$9:$J$12,SCOE!G28:G31)+SUMPRODUCT(SCOE!G21:G24,'PESI SCOE (2)'!$K$9:$K$12,SCOE!G35:G38)</f>
        <v>340274.06879999995</v>
      </c>
      <c r="I18" s="28"/>
    </row>
    <row r="19" spans="1:9">
      <c r="A19" s="24"/>
      <c r="F19" s="66" t="s">
        <v>502</v>
      </c>
      <c r="G19" s="67">
        <f>SUMPRODUCT(SCOE!F42:F45,'PESI SCOE (2)'!$P$9:$P$12,SCOE!F14:F17)+SUMPRODUCT(SCOE!F42:F45,'PESI SCOE (2)'!$Q$9:$Q$12,SCOE!F28:F31)+SUMPRODUCT(SCOE!F42:F45,'PESI SCOE (2)'!$R$9:$R$12,SCOE!F35:F38)</f>
        <v>1879266.6719999998</v>
      </c>
      <c r="H19" s="67">
        <f>SUMPRODUCT(SCOE!G42:G45,'PESI SCOE (2)'!$P$9:$P$12,SCOE!G14:G17)+SUMPRODUCT(SCOE!G42:G45,'PESI SCOE (2)'!$Q$9:$Q$12,SCOE!G28:G31)+SUMPRODUCT(SCOE!G42:G45,'PESI SCOE (2)'!$R$9:$R$12,SCOE!G35:G38)</f>
        <v>1879266.6719999998</v>
      </c>
      <c r="I19" s="28"/>
    </row>
    <row r="20" spans="1:9">
      <c r="A20" s="24"/>
      <c r="F20" s="66" t="s">
        <v>505</v>
      </c>
      <c r="G20" s="67">
        <f>SUMPRODUCT(SCOE!F49:F56,'PESI SCOE (2)'!$E$17:$E$24)+SUMPRODUCT(SCOE!F49:F56,'PESI SCOE (2)'!$F$17:$F$24,SCOE!F60:F67)</f>
        <v>487966.77600000001</v>
      </c>
      <c r="H20" s="67">
        <f>SUMPRODUCT(SCOE!G49:G56,'PESI SCOE (2)'!$E$17:$E$24)+SUMPRODUCT(SCOE!G49:G56,'PESI SCOE (2)'!$F$17:$F$24,SCOE!G60:G67)</f>
        <v>487966.77600000001</v>
      </c>
      <c r="I20" s="28"/>
    </row>
    <row r="21" spans="1:9">
      <c r="A21" s="24"/>
      <c r="F21" s="66" t="s">
        <v>506</v>
      </c>
      <c r="G21" s="67">
        <f>SUMPRODUCT('PESI SCOE (2)'!$E$29:$E$32,SCOE!F71:F74)+SUMPRODUCT('PESI SCOE (2)'!$K$29:$K$32,SCOE!F99:F102)</f>
        <v>327045.36</v>
      </c>
      <c r="H21" s="67">
        <f>SUMPRODUCT('PESI SCOE (2)'!$E$29:$E$32,SCOE!G71:G74)+SUMPRODUCT('PESI SCOE (2)'!$K$29:$K$32,SCOE!G99:G102)</f>
        <v>327045.36</v>
      </c>
      <c r="I21" s="28"/>
    </row>
    <row r="22" spans="1:9">
      <c r="A22" s="24"/>
      <c r="F22" s="66" t="s">
        <v>507</v>
      </c>
      <c r="G22" s="67">
        <f>SUMPRODUCT(SCOE!F71:F74,'PESI SCOE (2)'!$G$29:$G$32,SCOE!F78:F81)+SUMPRODUCT(SCOE!F71:F74,'PESI SCOE (2)'!$H$29:$H$32,SCOE!F85:F88)+SUMPRODUCT(SCOE!F71:F74,'PESI SCOE (2)'!$J$29:$J$32,SCOE!F92:F95)</f>
        <v>570153.41040000005</v>
      </c>
      <c r="H22" s="67">
        <f>SUMPRODUCT(SCOE!G71:G74,'PESI SCOE (2)'!$G$29:$G$32,SCOE!G78:G81)+SUMPRODUCT(SCOE!G71:G74,'PESI SCOE (2)'!$H$29:$H$32,SCOE!G85:G88)+SUMPRODUCT(SCOE!G71:G74,'PESI SCOE (2)'!$J$29:$J$32,SCOE!G92:G95)</f>
        <v>546856.18800000008</v>
      </c>
      <c r="I22" s="28"/>
    </row>
    <row r="23" spans="1:9">
      <c r="A23" s="24"/>
      <c r="F23" s="66" t="s">
        <v>508</v>
      </c>
      <c r="G23" s="67">
        <f>SUMPRODUCT(SCOE!F99:F102,'PESI SCOE (2)'!$L$29:$L$32,SCOE!F78:F81)+SUMPRODUCT(SCOE!F99:F102,'PESI SCOE (2)'!$M$29:$M$32,SCOE!F85:F88)+SUMPRODUCT(SCOE!F99:F102,'PESI SCOE (2)'!$N$29:$N$32,SCOE!F92:F95)</f>
        <v>6185872.1280000014</v>
      </c>
      <c r="H23" s="67">
        <f>SUMPRODUCT(SCOE!G99:G102,'PESI SCOE (2)'!$L$29:$L$32,SCOE!G78:G81)+SUMPRODUCT(SCOE!G99:G102,'PESI SCOE (2)'!$M$29:$M$32,SCOE!G85:G88)+SUMPRODUCT(SCOE!G99:G102,'PESI SCOE (2)'!$N$29:$N$32,SCOE!G92:G95)</f>
        <v>6002898.4800000004</v>
      </c>
      <c r="I23" s="28"/>
    </row>
    <row r="24" spans="1:9">
      <c r="A24" s="24"/>
      <c r="F24" s="66" t="s">
        <v>509</v>
      </c>
      <c r="G24" s="67">
        <f>SUMPRODUCT(SCOE!F106:F114,'PESI SCOE (2)'!$E$37:$E$45)+SUMPRODUCT(SCOE!F106:F114,'PESI SCOE (2)'!$F$37:$F$45,SCOE!F118:F126)</f>
        <v>4584218.3640000001</v>
      </c>
      <c r="H24" s="67">
        <f>SUMPRODUCT(SCOE!G106:G114,'PESI SCOE (2)'!$E$37:$E$45)+SUMPRODUCT(SCOE!G106:G114,'PESI SCOE (2)'!$F$37:$F$45,SCOE!G118:G126)</f>
        <v>4584218.3640000001</v>
      </c>
      <c r="I24" s="28"/>
    </row>
    <row r="25" spans="1:9">
      <c r="A25" s="24"/>
      <c r="F25" s="66"/>
      <c r="I25" s="28"/>
    </row>
    <row r="26" spans="1:9">
      <c r="A26" s="24"/>
      <c r="F26" s="66"/>
      <c r="I26" s="28"/>
    </row>
    <row r="27" spans="1:9">
      <c r="A27" s="24"/>
      <c r="F27" s="66"/>
      <c r="I27" s="28"/>
    </row>
    <row r="28" spans="1:9">
      <c r="A28" s="29"/>
      <c r="B28" s="30"/>
      <c r="C28" s="30"/>
      <c r="D28" s="30"/>
      <c r="E28" s="31"/>
      <c r="F28" s="30"/>
      <c r="G28" s="68"/>
      <c r="H28" s="68"/>
      <c r="I28" s="32"/>
    </row>
    <row r="29" spans="1:9">
      <c r="A29" s="20"/>
      <c r="B29" s="21"/>
      <c r="C29" s="21"/>
      <c r="D29" s="21"/>
      <c r="E29" s="22"/>
      <c r="F29" s="21"/>
      <c r="G29" s="64"/>
      <c r="H29" s="64"/>
      <c r="I29" s="23"/>
    </row>
    <row r="30" spans="1:9">
      <c r="A30" s="24"/>
      <c r="I30" s="28"/>
    </row>
    <row r="31" spans="1:9">
      <c r="A31" s="24"/>
      <c r="I31" s="28"/>
    </row>
    <row r="32" spans="1:9">
      <c r="A32" s="24"/>
      <c r="I32" s="28"/>
    </row>
    <row r="33" spans="1:9">
      <c r="A33" s="24"/>
      <c r="I33" s="28"/>
    </row>
    <row r="34" spans="1:9">
      <c r="A34" s="24"/>
      <c r="I34" s="28"/>
    </row>
    <row r="35" spans="1:9">
      <c r="A35" s="24"/>
      <c r="F35" s="26" t="s">
        <v>398</v>
      </c>
      <c r="G35" s="27">
        <f>ROUND(SUM(G36:G41),2)</f>
        <v>2174527.64</v>
      </c>
      <c r="H35" s="27">
        <f>ROUND(SUM(H36:H41),2)</f>
        <v>2174527.64</v>
      </c>
      <c r="I35" s="28"/>
    </row>
    <row r="36" spans="1:9">
      <c r="A36" s="24"/>
      <c r="F36" s="66" t="s">
        <v>518</v>
      </c>
      <c r="G36" s="67">
        <f>SCOE!C137*('PESI SCOE (2)'!$D$56+'PESI SCOE (2)'!$F$56*SCOE!C141+'PESI SCOE (2)'!$M$56*SCOE!C155)</f>
        <v>274906.67200000008</v>
      </c>
      <c r="H36" s="67">
        <f>SCOE!D137*('PESI SCOE (2)'!$D$56+'PESI SCOE (2)'!$F$56*SCOE!D141+'PESI SCOE (2)'!$M$56*SCOE!D155)</f>
        <v>274906.67200000008</v>
      </c>
      <c r="I36" s="109"/>
    </row>
    <row r="37" spans="1:9">
      <c r="A37" s="24"/>
      <c r="F37" s="66" t="s">
        <v>519</v>
      </c>
      <c r="G37" s="67">
        <f>SUMPRODUCT('PESI SCOE (2)'!$D$61:$D$65,SCOE!C159:C163)</f>
        <v>143743.03999999998</v>
      </c>
      <c r="H37" s="67">
        <f>SUMPRODUCT('PESI SCOE (2)'!$D$61:$D$65,SCOE!D159:D163)</f>
        <v>143743.03999999998</v>
      </c>
      <c r="I37" s="28"/>
    </row>
    <row r="38" spans="1:9">
      <c r="A38" s="24"/>
      <c r="F38" s="66" t="s">
        <v>515</v>
      </c>
      <c r="G38" s="67">
        <f>'PESI SCOE (2)'!$E$53*SCOE!F134+'PESI SCOE (2)'!$E$54*SCOE!F135+'PESI SCOE (2)'!$I$55*SCOE!F145+'PESI SCOE (2)'!$E$56*SCOE!F137+'PESI SCOE (2)'!$I$56*SCOE!F147</f>
        <v>121909.18000000001</v>
      </c>
      <c r="H38" s="67">
        <f>'PESI SCOE (2)'!$E$53*SCOE!G134+'PESI SCOE (2)'!$E$54*SCOE!G135+'PESI SCOE (2)'!$I$55*SCOE!G145+'PESI SCOE (2)'!$E$56*SCOE!G137+'PESI SCOE (2)'!$I$56*SCOE!G147</f>
        <v>121909.18000000001</v>
      </c>
      <c r="I38" s="28"/>
    </row>
    <row r="39" spans="1:9">
      <c r="A39" s="24"/>
      <c r="F39" s="66" t="s">
        <v>514</v>
      </c>
      <c r="G39" s="67">
        <f>SCOE!F137*('PESI SCOE (2)'!$G$56*SCOE!F141+'PESI SCOE (2)'!$H$56*SCOE!F151+'PESI SCOE (2)'!$N$56*SCOE!F155)</f>
        <v>816532.20000000007</v>
      </c>
      <c r="H39" s="67">
        <f>SCOE!G137*('PESI SCOE (2)'!$G$56*SCOE!G141+'PESI SCOE (2)'!$H$56*SCOE!G151+'PESI SCOE (2)'!$N$56*SCOE!G155)</f>
        <v>816532.20000000007</v>
      </c>
      <c r="I39" s="28"/>
    </row>
    <row r="40" spans="1:9">
      <c r="A40" s="24"/>
      <c r="F40" s="66" t="s">
        <v>516</v>
      </c>
      <c r="G40" s="67">
        <f>SCOE!F147*('PESI SCOE (2)'!$J$56*SCOE!F141+'PESI SCOE (2)'!$K$56*SCOE!F151+'PESI SCOE (2)'!$L$56*SCOE!F155)</f>
        <v>162159.29480000003</v>
      </c>
      <c r="H40" s="67">
        <f>SCOE!G147*('PESI SCOE (2)'!$J$56*SCOE!G141+'PESI SCOE (2)'!$K$56*SCOE!G151+'PESI SCOE (2)'!$L$56*SCOE!G155)</f>
        <v>162159.29480000003</v>
      </c>
      <c r="I40" s="28"/>
    </row>
    <row r="41" spans="1:9">
      <c r="A41" s="24"/>
      <c r="F41" s="66" t="s">
        <v>517</v>
      </c>
      <c r="G41" s="67">
        <f>SUMPRODUCT(SCOE!F159:F163,'PESI SCOE (2)'!$E$61:$E$65)+SUMPRODUCT(SCOE!F159:F163,'PESI SCOE (2)'!$F$61:$F$65,SCOE!F167:F171)</f>
        <v>655277.25800000003</v>
      </c>
      <c r="H41" s="67">
        <f>SUMPRODUCT(SCOE!G159:G163,'PESI SCOE (2)'!$E$61:$E$65)+SUMPRODUCT(SCOE!G159:G163,'PESI SCOE (2)'!$F$61:$F$65,SCOE!G167:G171)</f>
        <v>655277.25800000003</v>
      </c>
      <c r="I41" s="28"/>
    </row>
    <row r="42" spans="1:9">
      <c r="A42" s="24"/>
      <c r="I42" s="28"/>
    </row>
    <row r="43" spans="1:9">
      <c r="A43" s="24"/>
      <c r="I43" s="28"/>
    </row>
    <row r="44" spans="1:9">
      <c r="A44" s="24"/>
      <c r="I44" s="28"/>
    </row>
    <row r="45" spans="1:9">
      <c r="A45" s="24"/>
      <c r="I45" s="28"/>
    </row>
    <row r="46" spans="1:9">
      <c r="A46" s="24"/>
      <c r="I46" s="28"/>
    </row>
    <row r="47" spans="1:9">
      <c r="A47" s="24"/>
      <c r="I47" s="28"/>
    </row>
    <row r="48" spans="1:9">
      <c r="A48" s="29"/>
      <c r="B48" s="30"/>
      <c r="C48" s="30"/>
      <c r="D48" s="30"/>
      <c r="E48" s="31"/>
      <c r="F48" s="30"/>
      <c r="G48" s="68"/>
      <c r="H48" s="68"/>
      <c r="I48" s="32"/>
    </row>
  </sheetData>
  <sheetProtection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5618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3002280</xdr:colOff>
                <xdr:row>2</xdr:row>
                <xdr:rowOff>121920</xdr:rowOff>
              </to>
            </anchor>
          </objectPr>
        </oleObject>
      </mc:Choice>
      <mc:Fallback>
        <oleObject progId="Equation.3" shapeId="25618" r:id="rId4"/>
      </mc:Fallback>
    </mc:AlternateContent>
    <mc:AlternateContent xmlns:mc="http://schemas.openxmlformats.org/markup-compatibility/2006">
      <mc:Choice Requires="x14">
        <oleObject progId="Equation.3" shapeId="25624" r:id="rId6">
          <objectPr defaultSize="0" r:id="rId7">
            <anchor moveWithCells="1">
              <from>
                <xdr:col>0</xdr:col>
                <xdr:colOff>182880</xdr:colOff>
                <xdr:row>4</xdr:row>
                <xdr:rowOff>106680</xdr:rowOff>
              </from>
              <to>
                <xdr:col>3</xdr:col>
                <xdr:colOff>495300</xdr:colOff>
                <xdr:row>26</xdr:row>
                <xdr:rowOff>38100</xdr:rowOff>
              </to>
            </anchor>
          </objectPr>
        </oleObject>
      </mc:Choice>
      <mc:Fallback>
        <oleObject progId="Equation.3" shapeId="25624" r:id="rId6"/>
      </mc:Fallback>
    </mc:AlternateContent>
    <mc:AlternateContent xmlns:mc="http://schemas.openxmlformats.org/markup-compatibility/2006">
      <mc:Choice Requires="x14">
        <oleObject progId="Equation.3" shapeId="25625" r:id="rId8">
          <objectPr defaultSize="0" autoPict="0" r:id="rId9">
            <anchor moveWithCells="1">
              <from>
                <xdr:col>0</xdr:col>
                <xdr:colOff>182880</xdr:colOff>
                <xdr:row>31</xdr:row>
                <xdr:rowOff>0</xdr:rowOff>
              </from>
              <to>
                <xdr:col>3</xdr:col>
                <xdr:colOff>601980</xdr:colOff>
                <xdr:row>43</xdr:row>
                <xdr:rowOff>144780</xdr:rowOff>
              </to>
            </anchor>
          </objectPr>
        </oleObject>
      </mc:Choice>
      <mc:Fallback>
        <oleObject progId="Equation.3" shapeId="25625" r:id="rId8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4" tint="-0.249977111117893"/>
  </sheetPr>
  <dimension ref="A1:R66"/>
  <sheetViews>
    <sheetView showGridLines="0" zoomScaleNormal="100" workbookViewId="0">
      <selection activeCell="G37" sqref="G37"/>
    </sheetView>
  </sheetViews>
  <sheetFormatPr defaultColWidth="9.109375" defaultRowHeight="13.2"/>
  <cols>
    <col min="1" max="1" width="9.109375" style="2"/>
    <col min="2" max="2" width="33.109375" style="2" customWidth="1"/>
    <col min="3" max="3" width="9.109375" style="2"/>
    <col min="4" max="4" width="13.109375" style="2" customWidth="1"/>
    <col min="5" max="5" width="13.5546875" style="2" customWidth="1"/>
    <col min="6" max="18" width="13.109375" style="2" customWidth="1"/>
    <col min="19" max="16384" width="9.109375" style="2"/>
  </cols>
  <sheetData>
    <row r="1" spans="1:18">
      <c r="A1" s="1" t="s">
        <v>274</v>
      </c>
      <c r="C1" s="1"/>
    </row>
    <row r="4" spans="1:18">
      <c r="A4" s="34" t="s">
        <v>275</v>
      </c>
    </row>
    <row r="5" spans="1:18">
      <c r="A5" s="34"/>
    </row>
    <row r="6" spans="1:18">
      <c r="B6" s="14" t="s">
        <v>251</v>
      </c>
      <c r="E6" s="62"/>
      <c r="F6" s="62"/>
    </row>
    <row r="7" spans="1:18" ht="12.75" customHeight="1">
      <c r="B7" s="172" t="s">
        <v>413</v>
      </c>
      <c r="C7" s="171" t="s">
        <v>151</v>
      </c>
      <c r="D7" s="190" t="s">
        <v>536</v>
      </c>
      <c r="E7" s="172" t="s">
        <v>537</v>
      </c>
      <c r="F7" s="151" t="s">
        <v>210</v>
      </c>
      <c r="G7" s="111" t="s">
        <v>210</v>
      </c>
      <c r="H7" s="111" t="s">
        <v>220</v>
      </c>
      <c r="I7" s="111" t="s">
        <v>444</v>
      </c>
      <c r="J7" s="111" t="s">
        <v>445</v>
      </c>
      <c r="K7" s="111" t="s">
        <v>446</v>
      </c>
      <c r="L7" s="111" t="s">
        <v>211</v>
      </c>
      <c r="M7" s="151" t="s">
        <v>212</v>
      </c>
      <c r="N7" s="111" t="s">
        <v>212</v>
      </c>
      <c r="O7" s="111" t="s">
        <v>385</v>
      </c>
      <c r="P7" s="111" t="s">
        <v>447</v>
      </c>
      <c r="Q7" s="111" t="s">
        <v>448</v>
      </c>
      <c r="R7" s="111" t="s">
        <v>449</v>
      </c>
    </row>
    <row r="8" spans="1:18">
      <c r="B8" s="172"/>
      <c r="C8" s="171"/>
      <c r="D8" s="190"/>
      <c r="E8" s="172"/>
      <c r="F8" s="152" t="s">
        <v>538</v>
      </c>
      <c r="G8" s="112" t="s">
        <v>539</v>
      </c>
      <c r="H8" s="112" t="s">
        <v>539</v>
      </c>
      <c r="I8" s="112" t="s">
        <v>539</v>
      </c>
      <c r="J8" s="112" t="s">
        <v>539</v>
      </c>
      <c r="K8" s="112" t="s">
        <v>539</v>
      </c>
      <c r="L8" s="112" t="s">
        <v>539</v>
      </c>
      <c r="M8" s="152" t="s">
        <v>538</v>
      </c>
      <c r="N8" s="112" t="s">
        <v>539</v>
      </c>
      <c r="O8" s="112" t="s">
        <v>539</v>
      </c>
      <c r="P8" s="112" t="s">
        <v>539</v>
      </c>
      <c r="Q8" s="112" t="s">
        <v>539</v>
      </c>
      <c r="R8" s="112" t="s">
        <v>539</v>
      </c>
    </row>
    <row r="9" spans="1:18">
      <c r="B9" s="16" t="s">
        <v>330</v>
      </c>
      <c r="C9" s="17">
        <v>1</v>
      </c>
      <c r="D9" s="102">
        <v>771</v>
      </c>
      <c r="E9" s="102">
        <v>16056</v>
      </c>
      <c r="F9" s="102">
        <v>0</v>
      </c>
      <c r="G9" s="102">
        <v>0</v>
      </c>
      <c r="H9" s="102">
        <v>1008</v>
      </c>
      <c r="I9" s="102">
        <v>0</v>
      </c>
      <c r="J9" s="102">
        <v>0</v>
      </c>
      <c r="K9" s="102">
        <v>24</v>
      </c>
      <c r="L9" s="102">
        <v>2448</v>
      </c>
      <c r="M9" s="102">
        <v>15625</v>
      </c>
      <c r="N9" s="102">
        <v>17304</v>
      </c>
      <c r="O9" s="102">
        <v>13776</v>
      </c>
      <c r="P9" s="102">
        <v>0</v>
      </c>
      <c r="Q9" s="102">
        <v>288</v>
      </c>
      <c r="R9" s="102">
        <v>2160</v>
      </c>
    </row>
    <row r="10" spans="1:18">
      <c r="B10" s="16" t="s">
        <v>331</v>
      </c>
      <c r="C10" s="17">
        <v>2</v>
      </c>
      <c r="D10" s="102">
        <v>734</v>
      </c>
      <c r="E10" s="102">
        <v>5568</v>
      </c>
      <c r="F10" s="102">
        <v>0</v>
      </c>
      <c r="G10" s="102">
        <v>0</v>
      </c>
      <c r="H10" s="102">
        <v>0</v>
      </c>
      <c r="I10" s="102">
        <v>0</v>
      </c>
      <c r="J10" s="102">
        <v>3672</v>
      </c>
      <c r="K10" s="102">
        <v>3624</v>
      </c>
      <c r="L10" s="102">
        <v>12048</v>
      </c>
      <c r="M10" s="102">
        <v>270</v>
      </c>
      <c r="N10" s="102">
        <v>6480</v>
      </c>
      <c r="O10" s="102">
        <v>1320</v>
      </c>
      <c r="P10" s="102">
        <v>0</v>
      </c>
      <c r="Q10" s="102">
        <v>1992</v>
      </c>
      <c r="R10" s="102">
        <v>1392</v>
      </c>
    </row>
    <row r="11" spans="1:18">
      <c r="B11" s="16" t="s">
        <v>332</v>
      </c>
      <c r="C11" s="17">
        <v>3</v>
      </c>
      <c r="D11" s="102">
        <v>2232</v>
      </c>
      <c r="E11" s="102">
        <v>15360</v>
      </c>
      <c r="F11" s="102">
        <v>468</v>
      </c>
      <c r="G11" s="102">
        <v>11232</v>
      </c>
      <c r="H11" s="102">
        <v>3120</v>
      </c>
      <c r="I11" s="102">
        <v>0</v>
      </c>
      <c r="J11" s="102">
        <v>5040</v>
      </c>
      <c r="K11" s="102">
        <v>11160</v>
      </c>
      <c r="L11" s="102">
        <v>38208</v>
      </c>
      <c r="M11" s="102">
        <v>2029</v>
      </c>
      <c r="N11" s="102">
        <v>48696</v>
      </c>
      <c r="O11" s="102">
        <v>1584</v>
      </c>
      <c r="P11" s="102">
        <v>720</v>
      </c>
      <c r="Q11" s="102">
        <v>6504</v>
      </c>
      <c r="R11" s="102">
        <v>9120</v>
      </c>
    </row>
    <row r="12" spans="1:18">
      <c r="B12" s="16" t="s">
        <v>333</v>
      </c>
      <c r="C12" s="17">
        <v>4</v>
      </c>
      <c r="D12" s="102">
        <v>16817</v>
      </c>
      <c r="E12" s="102">
        <v>148560</v>
      </c>
      <c r="F12" s="102">
        <v>10675</v>
      </c>
      <c r="G12" s="102">
        <v>256200</v>
      </c>
      <c r="H12" s="102">
        <v>7224</v>
      </c>
      <c r="I12" s="102">
        <v>151896</v>
      </c>
      <c r="J12" s="102">
        <v>66312</v>
      </c>
      <c r="K12" s="102">
        <v>2083272</v>
      </c>
      <c r="L12" s="102">
        <v>255048</v>
      </c>
      <c r="M12" s="102">
        <v>118791</v>
      </c>
      <c r="N12" s="102">
        <v>2850984</v>
      </c>
      <c r="O12" s="102">
        <v>4464</v>
      </c>
      <c r="P12" s="102">
        <v>8280</v>
      </c>
      <c r="Q12" s="102">
        <v>21888</v>
      </c>
      <c r="R12" s="102">
        <v>130200</v>
      </c>
    </row>
    <row r="13" spans="1:18">
      <c r="B13" s="13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2.75" customHeight="1">
      <c r="B14" s="13"/>
    </row>
    <row r="15" spans="1:18" ht="15" customHeight="1">
      <c r="B15" s="172" t="s">
        <v>414</v>
      </c>
      <c r="C15" s="171" t="s">
        <v>152</v>
      </c>
      <c r="D15" s="190" t="s">
        <v>540</v>
      </c>
      <c r="E15" s="172" t="s">
        <v>541</v>
      </c>
      <c r="F15" s="111" t="s">
        <v>211</v>
      </c>
      <c r="I15" s="62"/>
    </row>
    <row r="16" spans="1:18">
      <c r="B16" s="172"/>
      <c r="C16" s="171"/>
      <c r="D16" s="190"/>
      <c r="E16" s="172"/>
      <c r="F16" s="112" t="s">
        <v>542</v>
      </c>
    </row>
    <row r="17" spans="2:14">
      <c r="B17" s="16" t="s">
        <v>339</v>
      </c>
      <c r="C17" s="17">
        <v>1</v>
      </c>
      <c r="D17" s="102">
        <v>32</v>
      </c>
      <c r="E17" s="102">
        <v>24</v>
      </c>
      <c r="F17" s="102">
        <v>744</v>
      </c>
      <c r="G17" s="62"/>
    </row>
    <row r="18" spans="2:14">
      <c r="B18" s="16" t="s">
        <v>340</v>
      </c>
      <c r="C18" s="17">
        <v>2</v>
      </c>
      <c r="D18" s="102">
        <v>501</v>
      </c>
      <c r="E18" s="102">
        <v>1440</v>
      </c>
      <c r="F18" s="102">
        <v>10584</v>
      </c>
    </row>
    <row r="19" spans="2:14">
      <c r="B19" s="16" t="s">
        <v>341</v>
      </c>
      <c r="C19" s="17">
        <v>3</v>
      </c>
      <c r="D19" s="102">
        <v>200</v>
      </c>
      <c r="E19" s="102">
        <v>0</v>
      </c>
      <c r="F19" s="102">
        <v>4800</v>
      </c>
    </row>
    <row r="20" spans="2:14">
      <c r="B20" s="16" t="s">
        <v>342</v>
      </c>
      <c r="C20" s="17">
        <v>4</v>
      </c>
      <c r="D20" s="102">
        <v>16687</v>
      </c>
      <c r="E20" s="102">
        <v>5808</v>
      </c>
      <c r="F20" s="102">
        <v>394680</v>
      </c>
    </row>
    <row r="21" spans="2:14" ht="12.75" customHeight="1">
      <c r="B21" s="16" t="s">
        <v>343</v>
      </c>
      <c r="C21" s="17">
        <v>5</v>
      </c>
      <c r="D21" s="102">
        <v>77</v>
      </c>
      <c r="E21" s="102">
        <v>24</v>
      </c>
      <c r="F21" s="102">
        <v>1824</v>
      </c>
    </row>
    <row r="22" spans="2:14">
      <c r="B22" s="16" t="s">
        <v>344</v>
      </c>
      <c r="C22" s="17">
        <v>6</v>
      </c>
      <c r="D22" s="102">
        <v>1</v>
      </c>
      <c r="E22" s="102">
        <v>0</v>
      </c>
      <c r="F22" s="102">
        <v>24</v>
      </c>
    </row>
    <row r="23" spans="2:14">
      <c r="B23" s="16" t="s">
        <v>345</v>
      </c>
      <c r="C23" s="17">
        <v>7</v>
      </c>
      <c r="D23" s="102">
        <v>359</v>
      </c>
      <c r="E23" s="102">
        <v>0</v>
      </c>
      <c r="F23" s="102">
        <v>8616</v>
      </c>
    </row>
    <row r="24" spans="2:14">
      <c r="B24" s="16" t="s">
        <v>346</v>
      </c>
      <c r="C24" s="17">
        <v>8</v>
      </c>
      <c r="D24" s="102">
        <v>8343</v>
      </c>
      <c r="E24" s="102">
        <v>0</v>
      </c>
      <c r="F24" s="102">
        <v>200232</v>
      </c>
    </row>
    <row r="25" spans="2:14">
      <c r="B25" s="13"/>
      <c r="D25" s="105"/>
      <c r="E25" s="105"/>
      <c r="F25" s="105"/>
    </row>
    <row r="26" spans="2:14">
      <c r="B26" s="13"/>
    </row>
    <row r="27" spans="2:14" ht="12.75" customHeight="1">
      <c r="B27" s="172" t="s">
        <v>415</v>
      </c>
      <c r="C27" s="171" t="s">
        <v>215</v>
      </c>
      <c r="D27" s="190" t="s">
        <v>474</v>
      </c>
      <c r="E27" s="172" t="s">
        <v>475</v>
      </c>
      <c r="F27" s="151" t="s">
        <v>210</v>
      </c>
      <c r="G27" s="111" t="s">
        <v>210</v>
      </c>
      <c r="H27" s="111" t="s">
        <v>211</v>
      </c>
      <c r="I27" s="151" t="s">
        <v>212</v>
      </c>
      <c r="J27" s="111" t="s">
        <v>212</v>
      </c>
      <c r="K27" s="111" t="s">
        <v>385</v>
      </c>
      <c r="L27" s="111" t="s">
        <v>447</v>
      </c>
      <c r="M27" s="111" t="s">
        <v>448</v>
      </c>
      <c r="N27" s="111" t="s">
        <v>449</v>
      </c>
    </row>
    <row r="28" spans="2:14">
      <c r="B28" s="172"/>
      <c r="C28" s="171"/>
      <c r="D28" s="190"/>
      <c r="E28" s="172"/>
      <c r="F28" s="152" t="s">
        <v>476</v>
      </c>
      <c r="G28" s="112" t="s">
        <v>477</v>
      </c>
      <c r="H28" s="112" t="s">
        <v>477</v>
      </c>
      <c r="I28" s="152" t="s">
        <v>476</v>
      </c>
      <c r="J28" s="112" t="s">
        <v>477</v>
      </c>
      <c r="K28" s="112" t="s">
        <v>477</v>
      </c>
      <c r="L28" s="112" t="s">
        <v>477</v>
      </c>
      <c r="M28" s="112" t="s">
        <v>477</v>
      </c>
      <c r="N28" s="112" t="s">
        <v>477</v>
      </c>
    </row>
    <row r="29" spans="2:14">
      <c r="B29" s="16" t="s">
        <v>355</v>
      </c>
      <c r="C29" s="17">
        <v>1</v>
      </c>
      <c r="D29" s="102">
        <v>6741</v>
      </c>
      <c r="E29" s="102">
        <v>96792</v>
      </c>
      <c r="F29" s="102">
        <v>540</v>
      </c>
      <c r="G29" s="102">
        <v>12960</v>
      </c>
      <c r="H29" s="102">
        <v>64992</v>
      </c>
      <c r="I29" s="102">
        <v>1525</v>
      </c>
      <c r="J29" s="102">
        <v>36600</v>
      </c>
      <c r="K29" s="102">
        <v>20064</v>
      </c>
      <c r="L29" s="102">
        <v>192</v>
      </c>
      <c r="M29" s="102">
        <v>13296</v>
      </c>
      <c r="N29" s="102">
        <v>6192</v>
      </c>
    </row>
    <row r="30" spans="2:14">
      <c r="B30" s="16" t="s">
        <v>356</v>
      </c>
      <c r="C30" s="17">
        <v>2</v>
      </c>
      <c r="D30" s="102">
        <v>9518</v>
      </c>
      <c r="E30" s="102">
        <v>35664</v>
      </c>
      <c r="F30" s="102">
        <v>0</v>
      </c>
      <c r="G30" s="102">
        <v>0</v>
      </c>
      <c r="H30" s="102">
        <v>192768</v>
      </c>
      <c r="I30" s="102">
        <v>3098</v>
      </c>
      <c r="J30" s="102">
        <v>74352</v>
      </c>
      <c r="K30" s="102">
        <v>2256</v>
      </c>
      <c r="L30" s="102">
        <v>0</v>
      </c>
      <c r="M30" s="102">
        <v>24888</v>
      </c>
      <c r="N30" s="102">
        <v>8736</v>
      </c>
    </row>
    <row r="31" spans="2:14">
      <c r="B31" s="16" t="s">
        <v>357</v>
      </c>
      <c r="C31" s="17">
        <v>3</v>
      </c>
      <c r="D31" s="102">
        <v>6523</v>
      </c>
      <c r="E31" s="102">
        <v>4080</v>
      </c>
      <c r="F31" s="102">
        <v>200</v>
      </c>
      <c r="G31" s="102">
        <v>4800</v>
      </c>
      <c r="H31" s="102">
        <v>152472</v>
      </c>
      <c r="I31" s="102">
        <v>5799</v>
      </c>
      <c r="J31" s="102">
        <v>139176</v>
      </c>
      <c r="K31" s="102">
        <v>24</v>
      </c>
      <c r="L31" s="102">
        <v>240</v>
      </c>
      <c r="M31" s="102">
        <v>15528</v>
      </c>
      <c r="N31" s="102">
        <v>12960</v>
      </c>
    </row>
    <row r="32" spans="2:14">
      <c r="B32" s="16" t="s">
        <v>358</v>
      </c>
      <c r="C32" s="17">
        <v>4</v>
      </c>
      <c r="D32" s="102">
        <v>7285</v>
      </c>
      <c r="E32" s="102">
        <v>0</v>
      </c>
      <c r="F32" s="102">
        <v>0</v>
      </c>
      <c r="G32" s="102">
        <v>0</v>
      </c>
      <c r="H32" s="102">
        <v>174840</v>
      </c>
      <c r="I32" s="102">
        <v>19479</v>
      </c>
      <c r="J32" s="102">
        <v>467496</v>
      </c>
      <c r="K32" s="102">
        <v>0</v>
      </c>
      <c r="L32" s="102">
        <v>0</v>
      </c>
      <c r="M32" s="102">
        <v>12576</v>
      </c>
      <c r="N32" s="102">
        <v>20184</v>
      </c>
    </row>
    <row r="33" spans="1:14">
      <c r="B33" s="13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ht="12.75" customHeight="1">
      <c r="B34" s="13"/>
    </row>
    <row r="35" spans="1:14" ht="15" customHeight="1">
      <c r="B35" s="172" t="s">
        <v>416</v>
      </c>
      <c r="C35" s="171" t="s">
        <v>153</v>
      </c>
      <c r="D35" s="190" t="s">
        <v>478</v>
      </c>
      <c r="E35" s="172" t="s">
        <v>479</v>
      </c>
      <c r="F35" s="111" t="s">
        <v>211</v>
      </c>
    </row>
    <row r="36" spans="1:14" ht="15" customHeight="1">
      <c r="B36" s="172"/>
      <c r="C36" s="171"/>
      <c r="D36" s="190"/>
      <c r="E36" s="172"/>
      <c r="F36" s="112" t="s">
        <v>480</v>
      </c>
    </row>
    <row r="37" spans="1:14">
      <c r="B37" s="16" t="s">
        <v>221</v>
      </c>
      <c r="C37" s="17">
        <v>1</v>
      </c>
      <c r="D37" s="102">
        <v>4479</v>
      </c>
      <c r="E37" s="102">
        <v>21792</v>
      </c>
      <c r="F37" s="102">
        <v>85704</v>
      </c>
      <c r="G37" s="62"/>
    </row>
    <row r="38" spans="1:14">
      <c r="B38" s="16" t="s">
        <v>222</v>
      </c>
      <c r="C38" s="17">
        <v>2</v>
      </c>
      <c r="D38" s="102">
        <v>74590</v>
      </c>
      <c r="E38" s="102">
        <v>386232</v>
      </c>
      <c r="F38" s="102">
        <v>1403928</v>
      </c>
    </row>
    <row r="39" spans="1:14">
      <c r="B39" s="16" t="s">
        <v>223</v>
      </c>
      <c r="C39" s="17">
        <v>3</v>
      </c>
      <c r="D39" s="102">
        <v>16567</v>
      </c>
      <c r="E39" s="102">
        <v>47040</v>
      </c>
      <c r="F39" s="102">
        <v>350568</v>
      </c>
    </row>
    <row r="40" spans="1:14" ht="12.75" customHeight="1">
      <c r="B40" s="16" t="s">
        <v>224</v>
      </c>
      <c r="C40" s="17">
        <v>4</v>
      </c>
      <c r="D40" s="102">
        <v>949</v>
      </c>
      <c r="E40" s="102">
        <v>13008</v>
      </c>
      <c r="F40" s="102">
        <v>9768</v>
      </c>
    </row>
    <row r="41" spans="1:14">
      <c r="B41" s="16" t="s">
        <v>225</v>
      </c>
      <c r="C41" s="17">
        <v>5</v>
      </c>
      <c r="D41" s="102">
        <v>59</v>
      </c>
      <c r="E41" s="102">
        <v>216</v>
      </c>
      <c r="F41" s="102">
        <v>1200</v>
      </c>
    </row>
    <row r="42" spans="1:14">
      <c r="B42" s="16" t="s">
        <v>226</v>
      </c>
      <c r="C42" s="17">
        <v>6</v>
      </c>
      <c r="D42" s="102">
        <v>575</v>
      </c>
      <c r="E42" s="102">
        <v>264</v>
      </c>
      <c r="F42" s="102">
        <v>13536</v>
      </c>
    </row>
    <row r="43" spans="1:14">
      <c r="B43" s="16" t="s">
        <v>227</v>
      </c>
      <c r="C43" s="17">
        <v>7</v>
      </c>
      <c r="D43" s="102">
        <v>133</v>
      </c>
      <c r="E43" s="102">
        <v>288</v>
      </c>
      <c r="F43" s="102">
        <v>2904</v>
      </c>
    </row>
    <row r="44" spans="1:14">
      <c r="B44" s="16" t="s">
        <v>228</v>
      </c>
      <c r="C44" s="17">
        <v>8</v>
      </c>
      <c r="D44" s="102">
        <v>125</v>
      </c>
      <c r="E44" s="102">
        <v>72</v>
      </c>
      <c r="F44" s="102">
        <v>2928</v>
      </c>
    </row>
    <row r="45" spans="1:14">
      <c r="B45" s="16" t="s">
        <v>229</v>
      </c>
      <c r="C45" s="17">
        <v>9</v>
      </c>
      <c r="D45" s="102">
        <v>5709</v>
      </c>
      <c r="E45" s="102">
        <v>9504</v>
      </c>
      <c r="F45" s="102">
        <v>127512</v>
      </c>
    </row>
    <row r="46" spans="1:14">
      <c r="B46" s="18"/>
      <c r="C46" s="19"/>
      <c r="D46" s="106"/>
      <c r="E46" s="106"/>
      <c r="F46" s="106"/>
    </row>
    <row r="47" spans="1:14">
      <c r="D47" s="62"/>
    </row>
    <row r="48" spans="1:14">
      <c r="A48" s="34" t="s">
        <v>276</v>
      </c>
    </row>
    <row r="49" spans="1:14" ht="12.75" customHeight="1">
      <c r="A49" s="34"/>
    </row>
    <row r="50" spans="1:14">
      <c r="B50" s="14" t="s">
        <v>252</v>
      </c>
    </row>
    <row r="51" spans="1:14" ht="12.75" customHeight="1">
      <c r="B51" s="172" t="s">
        <v>417</v>
      </c>
      <c r="C51" s="171" t="s">
        <v>151</v>
      </c>
      <c r="D51" s="190" t="s">
        <v>543</v>
      </c>
      <c r="E51" s="172" t="s">
        <v>544</v>
      </c>
      <c r="F51" s="151" t="s">
        <v>210</v>
      </c>
      <c r="G51" s="111" t="s">
        <v>210</v>
      </c>
      <c r="H51" s="111" t="s">
        <v>211</v>
      </c>
      <c r="I51" s="111" t="s">
        <v>230</v>
      </c>
      <c r="J51" s="111" t="s">
        <v>450</v>
      </c>
      <c r="K51" s="111" t="s">
        <v>451</v>
      </c>
      <c r="L51" s="111" t="s">
        <v>452</v>
      </c>
      <c r="M51" s="151" t="s">
        <v>212</v>
      </c>
      <c r="N51" s="111" t="s">
        <v>212</v>
      </c>
    </row>
    <row r="52" spans="1:14">
      <c r="B52" s="172"/>
      <c r="C52" s="171"/>
      <c r="D52" s="190"/>
      <c r="E52" s="172"/>
      <c r="F52" s="152" t="s">
        <v>545</v>
      </c>
      <c r="G52" s="112" t="s">
        <v>546</v>
      </c>
      <c r="H52" s="112" t="s">
        <v>546</v>
      </c>
      <c r="I52" s="112" t="s">
        <v>546</v>
      </c>
      <c r="J52" s="112" t="s">
        <v>546</v>
      </c>
      <c r="K52" s="112" t="s">
        <v>546</v>
      </c>
      <c r="L52" s="112" t="s">
        <v>546</v>
      </c>
      <c r="M52" s="152" t="s">
        <v>545</v>
      </c>
      <c r="N52" s="112" t="s">
        <v>546</v>
      </c>
    </row>
    <row r="53" spans="1:14">
      <c r="B53" s="16" t="s">
        <v>204</v>
      </c>
      <c r="C53" s="17" t="s">
        <v>231</v>
      </c>
      <c r="D53" s="107">
        <v>0</v>
      </c>
      <c r="E53" s="102">
        <v>11280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</row>
    <row r="54" spans="1:14">
      <c r="B54" s="16" t="s">
        <v>203</v>
      </c>
      <c r="C54" s="17" t="s">
        <v>232</v>
      </c>
      <c r="D54" s="107">
        <v>0</v>
      </c>
      <c r="E54" s="102">
        <v>48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</row>
    <row r="55" spans="1:14">
      <c r="B55" s="16" t="s">
        <v>233</v>
      </c>
      <c r="C55" s="17">
        <v>1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2">
        <v>20016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</row>
    <row r="56" spans="1:14">
      <c r="B56" s="16" t="s">
        <v>234</v>
      </c>
      <c r="C56" s="17">
        <v>2</v>
      </c>
      <c r="D56" s="102">
        <v>4</v>
      </c>
      <c r="E56" s="102">
        <v>49</v>
      </c>
      <c r="F56" s="102">
        <v>15</v>
      </c>
      <c r="G56" s="102">
        <v>360</v>
      </c>
      <c r="H56" s="102">
        <v>24</v>
      </c>
      <c r="I56" s="102">
        <v>385</v>
      </c>
      <c r="J56" s="102">
        <v>24</v>
      </c>
      <c r="K56" s="102">
        <v>0</v>
      </c>
      <c r="L56" s="102">
        <v>538</v>
      </c>
      <c r="M56" s="102">
        <v>80</v>
      </c>
      <c r="N56" s="102">
        <v>195</v>
      </c>
    </row>
    <row r="57" spans="1:14">
      <c r="B57" s="63" t="s">
        <v>235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B58" s="63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  <row r="59" spans="1:14" ht="12.75" customHeight="1">
      <c r="B59" s="172" t="s">
        <v>418</v>
      </c>
      <c r="C59" s="171" t="s">
        <v>152</v>
      </c>
      <c r="D59" s="190" t="s">
        <v>547</v>
      </c>
      <c r="E59" s="172" t="s">
        <v>548</v>
      </c>
      <c r="F59" s="111" t="s">
        <v>211</v>
      </c>
    </row>
    <row r="60" spans="1:14">
      <c r="B60" s="172"/>
      <c r="C60" s="171"/>
      <c r="D60" s="190"/>
      <c r="E60" s="172"/>
      <c r="F60" s="112" t="s">
        <v>549</v>
      </c>
    </row>
    <row r="61" spans="1:14">
      <c r="B61" s="16" t="s">
        <v>236</v>
      </c>
      <c r="C61" s="17">
        <v>1</v>
      </c>
      <c r="D61" s="102">
        <v>1192</v>
      </c>
      <c r="E61" s="102">
        <v>960</v>
      </c>
      <c r="F61" s="102">
        <v>27602</v>
      </c>
      <c r="G61" s="62"/>
    </row>
    <row r="62" spans="1:14">
      <c r="B62" s="16" t="s">
        <v>237</v>
      </c>
      <c r="C62" s="17">
        <v>2</v>
      </c>
      <c r="D62" s="102">
        <v>2163</v>
      </c>
      <c r="E62" s="102">
        <v>960</v>
      </c>
      <c r="F62" s="102">
        <v>39452</v>
      </c>
    </row>
    <row r="63" spans="1:14">
      <c r="B63" s="16" t="s">
        <v>238</v>
      </c>
      <c r="C63" s="17">
        <v>3</v>
      </c>
      <c r="D63" s="102">
        <v>1616</v>
      </c>
      <c r="E63" s="102">
        <v>2862</v>
      </c>
      <c r="F63" s="102">
        <v>1652</v>
      </c>
    </row>
    <row r="64" spans="1:14">
      <c r="B64" s="16" t="s">
        <v>239</v>
      </c>
      <c r="C64" s="17">
        <v>4</v>
      </c>
      <c r="D64" s="102">
        <v>979</v>
      </c>
      <c r="E64" s="102">
        <v>18746</v>
      </c>
      <c r="F64" s="102">
        <v>1530</v>
      </c>
    </row>
    <row r="65" spans="2:6">
      <c r="B65" s="16" t="s">
        <v>240</v>
      </c>
      <c r="C65" s="17">
        <v>5</v>
      </c>
      <c r="D65" s="102">
        <v>9</v>
      </c>
      <c r="E65" s="102">
        <v>48</v>
      </c>
      <c r="F65" s="102">
        <v>168</v>
      </c>
    </row>
    <row r="66" spans="2:6">
      <c r="D66" s="106"/>
      <c r="E66" s="106"/>
      <c r="F66" s="106"/>
    </row>
  </sheetData>
  <sheetProtection selectLockedCells="1" selectUnlockedCells="1"/>
  <mergeCells count="24">
    <mergeCell ref="B59:B60"/>
    <mergeCell ref="C59:C60"/>
    <mergeCell ref="D59:D60"/>
    <mergeCell ref="E59:E60"/>
    <mergeCell ref="B51:B52"/>
    <mergeCell ref="C51:C52"/>
    <mergeCell ref="D51:D52"/>
    <mergeCell ref="E51:E52"/>
    <mergeCell ref="B35:B36"/>
    <mergeCell ref="C35:C36"/>
    <mergeCell ref="D35:D36"/>
    <mergeCell ref="E35:E36"/>
    <mergeCell ref="B27:B28"/>
    <mergeCell ref="C27:C28"/>
    <mergeCell ref="D27:D28"/>
    <mergeCell ref="E27:E28"/>
    <mergeCell ref="B7:B8"/>
    <mergeCell ref="C7:C8"/>
    <mergeCell ref="D7:D8"/>
    <mergeCell ref="E7:E8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K173"/>
  <sheetViews>
    <sheetView showGridLines="0" zoomScale="70" zoomScaleNormal="70" workbookViewId="0">
      <selection activeCell="G6" sqref="G6"/>
    </sheetView>
  </sheetViews>
  <sheetFormatPr defaultColWidth="9.109375" defaultRowHeight="13.2"/>
  <cols>
    <col min="1" max="1" width="40.44140625" style="13" customWidth="1"/>
    <col min="2" max="2" width="37.5546875" style="35" customWidth="1"/>
    <col min="3" max="4" width="22.44140625" style="35" customWidth="1"/>
    <col min="5" max="5" width="22.44140625" style="80" customWidth="1"/>
    <col min="6" max="7" width="22.44140625" style="13" customWidth="1"/>
    <col min="8" max="8" width="22.44140625" style="142" customWidth="1"/>
    <col min="9" max="9" width="16" style="13" customWidth="1"/>
    <col min="10" max="10" width="14.5546875" style="13" bestFit="1" customWidth="1"/>
    <col min="11" max="11" width="24.109375" style="13" bestFit="1" customWidth="1"/>
    <col min="12" max="12" width="14.5546875" style="13" bestFit="1" customWidth="1"/>
    <col min="13" max="13" width="15.5546875" style="13" bestFit="1" customWidth="1"/>
    <col min="14" max="14" width="14.5546875" style="13" bestFit="1" customWidth="1"/>
    <col min="15" max="15" width="29.44140625" style="13" bestFit="1" customWidth="1"/>
    <col min="16" max="16" width="16.109375" style="13" customWidth="1"/>
    <col min="17" max="17" width="19.5546875" style="13" customWidth="1"/>
    <col min="18" max="18" width="16.109375" style="13" customWidth="1"/>
    <col min="19" max="16384" width="9.109375" style="13"/>
  </cols>
  <sheetData>
    <row r="1" spans="1:11">
      <c r="A1" s="34" t="s">
        <v>114</v>
      </c>
      <c r="B1" s="34"/>
      <c r="C1" s="34"/>
      <c r="D1" s="34"/>
      <c r="E1" s="137"/>
      <c r="F1" s="34"/>
      <c r="G1" s="34"/>
      <c r="H1" s="137"/>
      <c r="I1" s="34"/>
    </row>
    <row r="2" spans="1:11">
      <c r="A2" s="34"/>
    </row>
    <row r="3" spans="1:11">
      <c r="A3" s="34" t="s">
        <v>275</v>
      </c>
    </row>
    <row r="4" spans="1:11">
      <c r="A4" s="34"/>
    </row>
    <row r="5" spans="1:11" ht="14.4">
      <c r="A5" s="34" t="s">
        <v>143</v>
      </c>
      <c r="C5" s="145" t="s">
        <v>571</v>
      </c>
      <c r="D5" s="145" t="s">
        <v>570</v>
      </c>
      <c r="E5" s="132" t="s">
        <v>566</v>
      </c>
      <c r="F5" s="145" t="s">
        <v>571</v>
      </c>
      <c r="G5" s="145" t="s">
        <v>570</v>
      </c>
      <c r="H5" s="132" t="s">
        <v>566</v>
      </c>
    </row>
    <row r="6" spans="1:11" ht="39.6">
      <c r="A6" s="5" t="s">
        <v>0</v>
      </c>
      <c r="B6" s="12" t="s">
        <v>207</v>
      </c>
      <c r="C6" s="7" t="s">
        <v>377</v>
      </c>
      <c r="D6" s="7" t="s">
        <v>377</v>
      </c>
      <c r="E6" s="7" t="s">
        <v>377</v>
      </c>
      <c r="F6" s="7" t="s">
        <v>197</v>
      </c>
      <c r="G6" s="7" t="s">
        <v>197</v>
      </c>
      <c r="H6" s="7" t="s">
        <v>197</v>
      </c>
      <c r="I6" s="8"/>
      <c r="J6" s="9"/>
      <c r="K6" s="9"/>
    </row>
    <row r="7" spans="1:11">
      <c r="A7" s="10" t="s">
        <v>330</v>
      </c>
      <c r="B7" s="36" t="s">
        <v>335</v>
      </c>
      <c r="C7" s="37">
        <v>2</v>
      </c>
      <c r="D7" s="164">
        <v>1.3</v>
      </c>
      <c r="E7" s="129">
        <f>(D7-C7)/C7</f>
        <v>-0.35</v>
      </c>
      <c r="F7" s="37">
        <v>1</v>
      </c>
      <c r="G7" s="37">
        <v>1</v>
      </c>
      <c r="H7" s="129">
        <f t="shared" ref="H7:H10" si="0">(G7-F7)/F7</f>
        <v>0</v>
      </c>
      <c r="I7" s="8"/>
      <c r="J7" s="9"/>
      <c r="K7" s="9"/>
    </row>
    <row r="8" spans="1:11">
      <c r="A8" s="10" t="s">
        <v>331</v>
      </c>
      <c r="B8" s="36" t="s">
        <v>336</v>
      </c>
      <c r="C8" s="37">
        <v>1.18</v>
      </c>
      <c r="D8" s="164">
        <v>0.77</v>
      </c>
      <c r="E8" s="129">
        <f t="shared" ref="E8:E10" si="1">(D8-C8)/C8</f>
        <v>-0.34745762711864403</v>
      </c>
      <c r="F8" s="37">
        <v>0.59</v>
      </c>
      <c r="G8" s="37">
        <v>0.59</v>
      </c>
      <c r="H8" s="129">
        <f t="shared" si="0"/>
        <v>0</v>
      </c>
      <c r="I8" s="8"/>
      <c r="J8" s="9"/>
      <c r="K8" s="9"/>
    </row>
    <row r="9" spans="1:11">
      <c r="A9" s="10" t="s">
        <v>332</v>
      </c>
      <c r="B9" s="36" t="s">
        <v>337</v>
      </c>
      <c r="C9" s="37">
        <v>1.04</v>
      </c>
      <c r="D9" s="164">
        <v>0.68</v>
      </c>
      <c r="E9" s="129">
        <f t="shared" si="1"/>
        <v>-0.34615384615384615</v>
      </c>
      <c r="F9" s="37">
        <v>0.52</v>
      </c>
      <c r="G9" s="37">
        <v>0.52</v>
      </c>
      <c r="H9" s="129">
        <f t="shared" si="0"/>
        <v>0</v>
      </c>
      <c r="I9" s="8"/>
      <c r="J9" s="9"/>
      <c r="K9" s="9"/>
    </row>
    <row r="10" spans="1:11">
      <c r="A10" s="10" t="s">
        <v>333</v>
      </c>
      <c r="B10" s="36" t="s">
        <v>334</v>
      </c>
      <c r="C10" s="37">
        <v>1.1399999999999999</v>
      </c>
      <c r="D10" s="164">
        <v>0.74</v>
      </c>
      <c r="E10" s="129">
        <f t="shared" si="1"/>
        <v>-0.35087719298245607</v>
      </c>
      <c r="F10" s="37">
        <v>0.56999999999999995</v>
      </c>
      <c r="G10" s="37">
        <v>0.56999999999999995</v>
      </c>
      <c r="H10" s="129">
        <f t="shared" si="0"/>
        <v>0</v>
      </c>
      <c r="I10" s="8"/>
      <c r="J10" s="9"/>
      <c r="K10" s="9"/>
    </row>
    <row r="11" spans="1:11" ht="36.6">
      <c r="A11" s="38"/>
      <c r="B11" s="39"/>
      <c r="C11" s="39"/>
      <c r="D11" s="39"/>
      <c r="E11" s="138"/>
      <c r="F11" s="39"/>
      <c r="G11" s="39"/>
      <c r="H11" s="138"/>
      <c r="I11" s="39"/>
      <c r="J11" s="40"/>
      <c r="K11" s="167"/>
    </row>
    <row r="12" spans="1:11" ht="14.4">
      <c r="A12" s="34" t="s">
        <v>312</v>
      </c>
      <c r="B12" s="39"/>
      <c r="C12" s="145" t="s">
        <v>571</v>
      </c>
      <c r="D12" s="145" t="s">
        <v>570</v>
      </c>
      <c r="E12" s="132" t="s">
        <v>566</v>
      </c>
      <c r="F12" s="145" t="s">
        <v>571</v>
      </c>
      <c r="G12" s="145" t="s">
        <v>570</v>
      </c>
      <c r="H12" s="132" t="s">
        <v>566</v>
      </c>
      <c r="I12" s="40"/>
      <c r="J12" s="40"/>
    </row>
    <row r="13" spans="1:11" ht="52.8">
      <c r="A13" s="5" t="s">
        <v>0</v>
      </c>
      <c r="B13" s="12" t="s">
        <v>207</v>
      </c>
      <c r="C13" s="7" t="s">
        <v>378</v>
      </c>
      <c r="D13" s="7" t="s">
        <v>378</v>
      </c>
      <c r="E13" s="7" t="s">
        <v>378</v>
      </c>
      <c r="F13" s="4" t="s">
        <v>379</v>
      </c>
      <c r="G13" s="4" t="s">
        <v>379</v>
      </c>
      <c r="H13" s="4" t="s">
        <v>379</v>
      </c>
      <c r="I13" s="193"/>
      <c r="J13" s="194"/>
      <c r="K13" s="194"/>
    </row>
    <row r="14" spans="1:11">
      <c r="A14" s="10" t="s">
        <v>330</v>
      </c>
      <c r="B14" s="36" t="s">
        <v>335</v>
      </c>
      <c r="C14" s="41">
        <v>1.57</v>
      </c>
      <c r="D14" s="41">
        <v>1.57</v>
      </c>
      <c r="E14" s="129">
        <f t="shared" ref="E14:E17" si="2">(D14-C14)/C14</f>
        <v>0</v>
      </c>
      <c r="F14" s="41">
        <v>1.57</v>
      </c>
      <c r="G14" s="41">
        <v>1.57</v>
      </c>
      <c r="H14" s="129">
        <f t="shared" ref="H14:H17" si="3">(G14-F14)/F14</f>
        <v>0</v>
      </c>
      <c r="I14" s="40"/>
      <c r="J14" s="40"/>
      <c r="K14" s="40"/>
    </row>
    <row r="15" spans="1:11">
      <c r="A15" s="10" t="s">
        <v>331</v>
      </c>
      <c r="B15" s="36" t="s">
        <v>336</v>
      </c>
      <c r="C15" s="41">
        <v>1.29</v>
      </c>
      <c r="D15" s="41">
        <v>1.29</v>
      </c>
      <c r="E15" s="129">
        <f t="shared" si="2"/>
        <v>0</v>
      </c>
      <c r="F15" s="41">
        <v>1.29</v>
      </c>
      <c r="G15" s="41">
        <v>1.29</v>
      </c>
      <c r="H15" s="129">
        <f t="shared" si="3"/>
        <v>0</v>
      </c>
      <c r="I15" s="40"/>
      <c r="J15" s="40"/>
      <c r="K15" s="40"/>
    </row>
    <row r="16" spans="1:11">
      <c r="A16" s="10" t="s">
        <v>332</v>
      </c>
      <c r="B16" s="36" t="s">
        <v>337</v>
      </c>
      <c r="C16" s="41">
        <v>1.1100000000000001</v>
      </c>
      <c r="D16" s="41">
        <v>1.1100000000000001</v>
      </c>
      <c r="E16" s="129">
        <f t="shared" si="2"/>
        <v>0</v>
      </c>
      <c r="F16" s="41">
        <v>1.1100000000000001</v>
      </c>
      <c r="G16" s="41">
        <v>1.1100000000000001</v>
      </c>
      <c r="H16" s="129">
        <f t="shared" si="3"/>
        <v>0</v>
      </c>
      <c r="I16" s="40"/>
      <c r="J16" s="40"/>
      <c r="K16" s="40"/>
    </row>
    <row r="17" spans="1:11">
      <c r="A17" s="10" t="s">
        <v>333</v>
      </c>
      <c r="B17" s="36" t="s">
        <v>334</v>
      </c>
      <c r="C17" s="41">
        <v>1.03</v>
      </c>
      <c r="D17" s="41">
        <v>1.03</v>
      </c>
      <c r="E17" s="129">
        <f t="shared" si="2"/>
        <v>0</v>
      </c>
      <c r="F17" s="41">
        <v>1.03</v>
      </c>
      <c r="G17" s="41">
        <v>1.03</v>
      </c>
      <c r="H17" s="129">
        <f t="shared" si="3"/>
        <v>0</v>
      </c>
      <c r="I17" s="40"/>
      <c r="J17" s="40"/>
      <c r="K17" s="40"/>
    </row>
    <row r="18" spans="1:11">
      <c r="A18" s="38"/>
      <c r="B18" s="42"/>
      <c r="C18" s="42"/>
      <c r="D18" s="42"/>
      <c r="E18" s="42"/>
      <c r="F18" s="43"/>
      <c r="G18" s="43"/>
      <c r="H18" s="43"/>
      <c r="I18" s="44"/>
      <c r="J18" s="40"/>
    </row>
    <row r="19" spans="1:11" ht="14.4">
      <c r="A19" s="34" t="s">
        <v>144</v>
      </c>
      <c r="B19" s="39"/>
      <c r="C19" s="145" t="s">
        <v>571</v>
      </c>
      <c r="D19" s="145" t="s">
        <v>570</v>
      </c>
      <c r="E19" s="132" t="s">
        <v>566</v>
      </c>
      <c r="F19" s="145" t="s">
        <v>571</v>
      </c>
      <c r="G19" s="145" t="s">
        <v>570</v>
      </c>
      <c r="H19" s="132" t="s">
        <v>566</v>
      </c>
      <c r="I19" s="40"/>
      <c r="J19" s="40"/>
    </row>
    <row r="20" spans="1:11" ht="52.8">
      <c r="A20" s="5" t="s">
        <v>0</v>
      </c>
      <c r="B20" s="12" t="s">
        <v>207</v>
      </c>
      <c r="C20" s="7" t="s">
        <v>380</v>
      </c>
      <c r="D20" s="7" t="s">
        <v>380</v>
      </c>
      <c r="E20" s="7" t="s">
        <v>380</v>
      </c>
      <c r="F20" s="7" t="s">
        <v>381</v>
      </c>
      <c r="G20" s="7" t="s">
        <v>381</v>
      </c>
      <c r="H20" s="7" t="s">
        <v>381</v>
      </c>
      <c r="I20" s="193"/>
      <c r="J20" s="194"/>
      <c r="K20" s="194"/>
    </row>
    <row r="21" spans="1:11">
      <c r="A21" s="10" t="s">
        <v>330</v>
      </c>
      <c r="B21" s="36" t="s">
        <v>335</v>
      </c>
      <c r="C21" s="45"/>
      <c r="D21" s="45"/>
      <c r="E21" s="139"/>
      <c r="F21" s="37">
        <v>0.27</v>
      </c>
      <c r="G21" s="37">
        <v>0.27</v>
      </c>
      <c r="H21" s="129">
        <f t="shared" ref="H21:H24" si="4">(G21-F21)/F21</f>
        <v>0</v>
      </c>
      <c r="I21" s="40"/>
      <c r="J21" s="40"/>
      <c r="K21" s="40"/>
    </row>
    <row r="22" spans="1:11">
      <c r="A22" s="10" t="s">
        <v>331</v>
      </c>
      <c r="B22" s="36" t="s">
        <v>336</v>
      </c>
      <c r="C22" s="45"/>
      <c r="D22" s="45"/>
      <c r="E22" s="139"/>
      <c r="F22" s="37">
        <v>0.15</v>
      </c>
      <c r="G22" s="37">
        <v>0.15</v>
      </c>
      <c r="H22" s="129">
        <f t="shared" si="4"/>
        <v>0</v>
      </c>
      <c r="I22" s="40"/>
      <c r="J22" s="40"/>
      <c r="K22" s="40"/>
    </row>
    <row r="23" spans="1:11">
      <c r="A23" s="10" t="s">
        <v>332</v>
      </c>
      <c r="B23" s="36" t="s">
        <v>337</v>
      </c>
      <c r="C23" s="45"/>
      <c r="D23" s="45"/>
      <c r="E23" s="139"/>
      <c r="F23" s="37">
        <v>0.16</v>
      </c>
      <c r="G23" s="37">
        <v>0.16</v>
      </c>
      <c r="H23" s="129">
        <f t="shared" si="4"/>
        <v>0</v>
      </c>
      <c r="I23" s="40"/>
      <c r="J23" s="40"/>
      <c r="K23" s="40"/>
    </row>
    <row r="24" spans="1:11">
      <c r="A24" s="10" t="s">
        <v>333</v>
      </c>
      <c r="B24" s="36" t="s">
        <v>334</v>
      </c>
      <c r="C24" s="45"/>
      <c r="D24" s="45"/>
      <c r="E24" s="139"/>
      <c r="F24" s="37">
        <v>0.13</v>
      </c>
      <c r="G24" s="37">
        <v>0.13</v>
      </c>
      <c r="H24" s="129">
        <f t="shared" si="4"/>
        <v>0</v>
      </c>
      <c r="I24" s="40"/>
      <c r="J24" s="40"/>
      <c r="K24" s="40"/>
    </row>
    <row r="25" spans="1:11">
      <c r="A25" s="38"/>
      <c r="B25" s="39"/>
      <c r="C25" s="39"/>
      <c r="D25" s="39"/>
      <c r="E25" s="138"/>
      <c r="F25" s="40"/>
      <c r="G25" s="40"/>
      <c r="H25" s="143"/>
      <c r="J25" s="40"/>
    </row>
    <row r="26" spans="1:11" ht="14.4">
      <c r="A26" s="34" t="s">
        <v>313</v>
      </c>
      <c r="C26" s="145" t="s">
        <v>571</v>
      </c>
      <c r="D26" s="145" t="s">
        <v>570</v>
      </c>
      <c r="E26" s="132" t="s">
        <v>566</v>
      </c>
      <c r="F26" s="145" t="s">
        <v>571</v>
      </c>
      <c r="G26" s="145" t="s">
        <v>570</v>
      </c>
      <c r="H26" s="132" t="s">
        <v>566</v>
      </c>
    </row>
    <row r="27" spans="1:11" ht="52.8">
      <c r="A27" s="5" t="s">
        <v>0</v>
      </c>
      <c r="B27" s="12" t="s">
        <v>207</v>
      </c>
      <c r="C27" s="7" t="s">
        <v>378</v>
      </c>
      <c r="D27" s="7" t="s">
        <v>378</v>
      </c>
      <c r="E27" s="7" t="s">
        <v>378</v>
      </c>
      <c r="F27" s="4" t="s">
        <v>379</v>
      </c>
      <c r="G27" s="4" t="s">
        <v>379</v>
      </c>
      <c r="H27" s="4" t="s">
        <v>379</v>
      </c>
      <c r="I27" s="8"/>
      <c r="J27" s="9"/>
      <c r="K27" s="9"/>
    </row>
    <row r="28" spans="1:11">
      <c r="A28" s="10" t="s">
        <v>330</v>
      </c>
      <c r="B28" s="36" t="s">
        <v>335</v>
      </c>
      <c r="C28" s="46"/>
      <c r="D28" s="46"/>
      <c r="E28" s="46"/>
      <c r="F28" s="47">
        <v>1.1000000000000001</v>
      </c>
      <c r="G28" s="47">
        <v>1.1000000000000001</v>
      </c>
      <c r="H28" s="129">
        <f t="shared" ref="H28:H31" si="5">(G28-F28)/F28</f>
        <v>0</v>
      </c>
      <c r="I28" s="8"/>
      <c r="J28" s="9"/>
      <c r="K28" s="9"/>
    </row>
    <row r="29" spans="1:11">
      <c r="A29" s="10" t="s">
        <v>331</v>
      </c>
      <c r="B29" s="36" t="s">
        <v>336</v>
      </c>
      <c r="C29" s="46"/>
      <c r="D29" s="46"/>
      <c r="E29" s="46"/>
      <c r="F29" s="47">
        <v>1.1000000000000001</v>
      </c>
      <c r="G29" s="47">
        <v>1.1000000000000001</v>
      </c>
      <c r="H29" s="129">
        <f t="shared" si="5"/>
        <v>0</v>
      </c>
      <c r="I29" s="8"/>
      <c r="J29" s="9"/>
      <c r="K29" s="9"/>
    </row>
    <row r="30" spans="1:11">
      <c r="A30" s="10" t="s">
        <v>332</v>
      </c>
      <c r="B30" s="36" t="s">
        <v>337</v>
      </c>
      <c r="C30" s="46"/>
      <c r="D30" s="46"/>
      <c r="E30" s="46"/>
      <c r="F30" s="47">
        <v>1.1000000000000001</v>
      </c>
      <c r="G30" s="47">
        <v>1.1000000000000001</v>
      </c>
      <c r="H30" s="129">
        <f t="shared" si="5"/>
        <v>0</v>
      </c>
      <c r="I30" s="8"/>
      <c r="J30" s="9"/>
      <c r="K30" s="9"/>
    </row>
    <row r="31" spans="1:11">
      <c r="A31" s="10" t="s">
        <v>333</v>
      </c>
      <c r="B31" s="36" t="s">
        <v>334</v>
      </c>
      <c r="C31" s="46"/>
      <c r="D31" s="46"/>
      <c r="E31" s="46"/>
      <c r="F31" s="47">
        <v>1.1000000000000001</v>
      </c>
      <c r="G31" s="47">
        <v>1.1000000000000001</v>
      </c>
      <c r="H31" s="129">
        <f t="shared" si="5"/>
        <v>0</v>
      </c>
      <c r="I31" s="8"/>
      <c r="J31" s="9"/>
      <c r="K31" s="9"/>
    </row>
    <row r="32" spans="1:11">
      <c r="A32" s="38"/>
      <c r="B32" s="42"/>
      <c r="C32" s="42"/>
      <c r="D32" s="42"/>
      <c r="E32" s="42"/>
      <c r="F32" s="43"/>
      <c r="G32" s="43"/>
      <c r="H32" s="43"/>
      <c r="I32" s="44"/>
      <c r="J32" s="40"/>
    </row>
    <row r="33" spans="1:10" ht="14.4">
      <c r="A33" s="48" t="s">
        <v>311</v>
      </c>
      <c r="B33" s="49"/>
      <c r="C33" s="145" t="s">
        <v>571</v>
      </c>
      <c r="D33" s="145" t="s">
        <v>570</v>
      </c>
      <c r="E33" s="132" t="s">
        <v>566</v>
      </c>
      <c r="F33" s="145" t="s">
        <v>571</v>
      </c>
      <c r="G33" s="145" t="s">
        <v>570</v>
      </c>
      <c r="H33" s="132" t="s">
        <v>566</v>
      </c>
      <c r="I33" s="42"/>
      <c r="J33" s="40"/>
    </row>
    <row r="34" spans="1:10" ht="52.8">
      <c r="A34" s="5" t="s">
        <v>0</v>
      </c>
      <c r="B34" s="12" t="s">
        <v>207</v>
      </c>
      <c r="C34" s="7" t="s">
        <v>378</v>
      </c>
      <c r="D34" s="7" t="s">
        <v>378</v>
      </c>
      <c r="E34" s="7" t="s">
        <v>378</v>
      </c>
      <c r="F34" s="4" t="s">
        <v>379</v>
      </c>
      <c r="G34" s="4" t="s">
        <v>379</v>
      </c>
      <c r="H34" s="4" t="s">
        <v>379</v>
      </c>
      <c r="J34" s="40"/>
    </row>
    <row r="35" spans="1:10">
      <c r="A35" s="10" t="s">
        <v>330</v>
      </c>
      <c r="B35" s="36" t="s">
        <v>335</v>
      </c>
      <c r="C35" s="41">
        <v>1.57</v>
      </c>
      <c r="D35" s="41">
        <v>1.57</v>
      </c>
      <c r="E35" s="129">
        <f t="shared" ref="E35:E38" si="6">(D35-C35)/C35</f>
        <v>0</v>
      </c>
      <c r="F35" s="41">
        <v>1.67</v>
      </c>
      <c r="G35" s="41">
        <v>1.67</v>
      </c>
      <c r="H35" s="129">
        <f t="shared" ref="H35:H38" si="7">(G35-F35)/F35</f>
        <v>0</v>
      </c>
      <c r="J35" s="40"/>
    </row>
    <row r="36" spans="1:10">
      <c r="A36" s="10" t="s">
        <v>331</v>
      </c>
      <c r="B36" s="36" t="s">
        <v>336</v>
      </c>
      <c r="C36" s="41">
        <v>1.29</v>
      </c>
      <c r="D36" s="41">
        <v>1.29</v>
      </c>
      <c r="E36" s="129">
        <f t="shared" si="6"/>
        <v>0</v>
      </c>
      <c r="F36" s="41">
        <v>1.39</v>
      </c>
      <c r="G36" s="41">
        <v>1.39</v>
      </c>
      <c r="H36" s="129">
        <f t="shared" si="7"/>
        <v>0</v>
      </c>
      <c r="J36" s="40"/>
    </row>
    <row r="37" spans="1:10">
      <c r="A37" s="10" t="s">
        <v>332</v>
      </c>
      <c r="B37" s="36" t="s">
        <v>337</v>
      </c>
      <c r="C37" s="41">
        <v>1.1100000000000001</v>
      </c>
      <c r="D37" s="41">
        <v>1.1100000000000001</v>
      </c>
      <c r="E37" s="129">
        <f t="shared" si="6"/>
        <v>0</v>
      </c>
      <c r="F37" s="41">
        <v>1.21</v>
      </c>
      <c r="G37" s="41">
        <v>1.21</v>
      </c>
      <c r="H37" s="129">
        <f t="shared" si="7"/>
        <v>0</v>
      </c>
      <c r="J37" s="40"/>
    </row>
    <row r="38" spans="1:10">
      <c r="A38" s="10" t="s">
        <v>333</v>
      </c>
      <c r="B38" s="36" t="s">
        <v>334</v>
      </c>
      <c r="C38" s="41">
        <v>1.03</v>
      </c>
      <c r="D38" s="41">
        <v>1.03</v>
      </c>
      <c r="E38" s="129">
        <f t="shared" si="6"/>
        <v>0</v>
      </c>
      <c r="F38" s="41">
        <v>1.1299999999999999</v>
      </c>
      <c r="G38" s="41">
        <v>1.1299999999999999</v>
      </c>
      <c r="H38" s="129">
        <f t="shared" si="7"/>
        <v>0</v>
      </c>
      <c r="J38" s="40"/>
    </row>
    <row r="39" spans="1:10">
      <c r="A39" s="38"/>
      <c r="B39" s="42"/>
      <c r="C39" s="42"/>
      <c r="D39" s="42"/>
      <c r="E39" s="42"/>
      <c r="F39" s="43"/>
      <c r="G39" s="43"/>
      <c r="H39" s="43"/>
      <c r="I39" s="44"/>
      <c r="J39" s="40"/>
    </row>
    <row r="40" spans="1:10" ht="14.4">
      <c r="A40" s="48" t="s">
        <v>348</v>
      </c>
      <c r="B40" s="49"/>
      <c r="C40" s="145" t="s">
        <v>571</v>
      </c>
      <c r="D40" s="145" t="s">
        <v>570</v>
      </c>
      <c r="E40" s="132" t="s">
        <v>566</v>
      </c>
      <c r="F40" s="145" t="s">
        <v>571</v>
      </c>
      <c r="G40" s="145" t="s">
        <v>570</v>
      </c>
      <c r="H40" s="132" t="s">
        <v>566</v>
      </c>
      <c r="I40" s="42"/>
      <c r="J40" s="40"/>
    </row>
    <row r="41" spans="1:10" ht="52.8">
      <c r="A41" s="5" t="s">
        <v>0</v>
      </c>
      <c r="B41" s="12" t="s">
        <v>207</v>
      </c>
      <c r="C41" s="7" t="s">
        <v>382</v>
      </c>
      <c r="D41" s="7" t="s">
        <v>382</v>
      </c>
      <c r="E41" s="7" t="s">
        <v>382</v>
      </c>
      <c r="F41" s="7" t="s">
        <v>349</v>
      </c>
      <c r="G41" s="7" t="s">
        <v>349</v>
      </c>
      <c r="H41" s="7" t="s">
        <v>349</v>
      </c>
      <c r="J41" s="40"/>
    </row>
    <row r="42" spans="1:10">
      <c r="A42" s="10" t="s">
        <v>330</v>
      </c>
      <c r="B42" s="36" t="s">
        <v>335</v>
      </c>
      <c r="C42" s="46"/>
      <c r="D42" s="46"/>
      <c r="E42" s="46"/>
      <c r="F42" s="50">
        <v>11.9</v>
      </c>
      <c r="G42" s="50">
        <v>11.9</v>
      </c>
      <c r="H42" s="129">
        <f t="shared" ref="H42:H45" si="8">(G42-F42)/F42</f>
        <v>0</v>
      </c>
      <c r="J42" s="40"/>
    </row>
    <row r="43" spans="1:10">
      <c r="A43" s="10" t="s">
        <v>331</v>
      </c>
      <c r="B43" s="36" t="s">
        <v>336</v>
      </c>
      <c r="C43" s="46"/>
      <c r="D43" s="46"/>
      <c r="E43" s="46"/>
      <c r="F43" s="50">
        <v>10.9</v>
      </c>
      <c r="G43" s="50">
        <v>10.9</v>
      </c>
      <c r="H43" s="129">
        <f t="shared" si="8"/>
        <v>0</v>
      </c>
      <c r="J43" s="40"/>
    </row>
    <row r="44" spans="1:10">
      <c r="A44" s="10" t="s">
        <v>332</v>
      </c>
      <c r="B44" s="36" t="s">
        <v>337</v>
      </c>
      <c r="C44" s="46"/>
      <c r="D44" s="46"/>
      <c r="E44" s="46"/>
      <c r="F44" s="50">
        <v>9.9</v>
      </c>
      <c r="G44" s="50">
        <v>9.9</v>
      </c>
      <c r="H44" s="129">
        <f t="shared" si="8"/>
        <v>0</v>
      </c>
      <c r="J44" s="40"/>
    </row>
    <row r="45" spans="1:10">
      <c r="A45" s="10" t="s">
        <v>333</v>
      </c>
      <c r="B45" s="36" t="s">
        <v>334</v>
      </c>
      <c r="C45" s="46"/>
      <c r="D45" s="46"/>
      <c r="E45" s="46"/>
      <c r="F45" s="50">
        <v>8.9</v>
      </c>
      <c r="G45" s="50">
        <v>8.9</v>
      </c>
      <c r="H45" s="129">
        <f t="shared" si="8"/>
        <v>0</v>
      </c>
      <c r="J45" s="40"/>
    </row>
    <row r="46" spans="1:10">
      <c r="A46" s="38"/>
      <c r="B46" s="42"/>
      <c r="C46" s="42"/>
      <c r="D46" s="42"/>
      <c r="E46" s="42"/>
      <c r="F46" s="43"/>
      <c r="G46" s="43"/>
      <c r="H46" s="43"/>
      <c r="I46" s="44"/>
      <c r="J46" s="40"/>
    </row>
    <row r="47" spans="1:10" ht="14.4">
      <c r="A47" s="34" t="s">
        <v>338</v>
      </c>
      <c r="B47" s="42"/>
      <c r="C47" s="145" t="s">
        <v>571</v>
      </c>
      <c r="D47" s="145" t="s">
        <v>570</v>
      </c>
      <c r="E47" s="132" t="s">
        <v>566</v>
      </c>
      <c r="F47" s="145" t="s">
        <v>571</v>
      </c>
      <c r="G47" s="145" t="s">
        <v>570</v>
      </c>
      <c r="H47" s="132" t="s">
        <v>566</v>
      </c>
      <c r="I47" s="44"/>
      <c r="J47" s="40"/>
    </row>
    <row r="48" spans="1:10" s="2" customFormat="1" ht="39.6">
      <c r="A48" s="5" t="s">
        <v>0</v>
      </c>
      <c r="B48" s="12" t="s">
        <v>207</v>
      </c>
      <c r="C48" s="7" t="s">
        <v>390</v>
      </c>
      <c r="D48" s="7" t="s">
        <v>390</v>
      </c>
      <c r="E48" s="7" t="s">
        <v>390</v>
      </c>
      <c r="F48" s="7" t="s">
        <v>391</v>
      </c>
      <c r="G48" s="7" t="s">
        <v>391</v>
      </c>
      <c r="H48" s="7" t="s">
        <v>391</v>
      </c>
    </row>
    <row r="49" spans="1:10" s="2" customFormat="1">
      <c r="A49" s="10" t="s">
        <v>339</v>
      </c>
      <c r="B49" s="36" t="s">
        <v>317</v>
      </c>
      <c r="C49" s="37">
        <v>5.44</v>
      </c>
      <c r="D49" s="164">
        <v>3.54</v>
      </c>
      <c r="E49" s="129">
        <f t="shared" ref="E49:E56" si="9">(D49-C49)/C49</f>
        <v>-0.34926470588235298</v>
      </c>
      <c r="F49" s="37">
        <v>2.72</v>
      </c>
      <c r="G49" s="37">
        <v>2.72</v>
      </c>
      <c r="H49" s="129">
        <f t="shared" ref="H49:H56" si="10">(G49-F49)/F49</f>
        <v>0</v>
      </c>
    </row>
    <row r="50" spans="1:10" s="2" customFormat="1">
      <c r="A50" s="10" t="s">
        <v>340</v>
      </c>
      <c r="B50" s="36" t="s">
        <v>319</v>
      </c>
      <c r="C50" s="37">
        <v>3.68</v>
      </c>
      <c r="D50" s="164">
        <v>2.39</v>
      </c>
      <c r="E50" s="129">
        <f t="shared" si="9"/>
        <v>-0.35054347826086957</v>
      </c>
      <c r="F50" s="37">
        <v>1.84</v>
      </c>
      <c r="G50" s="37">
        <v>1.84</v>
      </c>
      <c r="H50" s="129">
        <f t="shared" si="10"/>
        <v>0</v>
      </c>
    </row>
    <row r="51" spans="1:10" s="2" customFormat="1">
      <c r="A51" s="10" t="s">
        <v>341</v>
      </c>
      <c r="B51" s="36" t="s">
        <v>320</v>
      </c>
      <c r="C51" s="37">
        <v>1.74</v>
      </c>
      <c r="D51" s="164">
        <v>1.1299999999999999</v>
      </c>
      <c r="E51" s="129">
        <f t="shared" si="9"/>
        <v>-0.35057471264367823</v>
      </c>
      <c r="F51" s="37">
        <v>0.87</v>
      </c>
      <c r="G51" s="37">
        <v>0.87</v>
      </c>
      <c r="H51" s="129">
        <f t="shared" si="10"/>
        <v>0</v>
      </c>
    </row>
    <row r="52" spans="1:10" s="2" customFormat="1">
      <c r="A52" s="10" t="s">
        <v>342</v>
      </c>
      <c r="B52" s="36" t="s">
        <v>321</v>
      </c>
      <c r="C52" s="37">
        <v>1.42</v>
      </c>
      <c r="D52" s="164">
        <v>0.92</v>
      </c>
      <c r="E52" s="129">
        <f t="shared" si="9"/>
        <v>-0.35211267605633795</v>
      </c>
      <c r="F52" s="37">
        <v>0.71</v>
      </c>
      <c r="G52" s="37">
        <v>0.71</v>
      </c>
      <c r="H52" s="129">
        <f t="shared" si="10"/>
        <v>0</v>
      </c>
    </row>
    <row r="53" spans="1:10" s="2" customFormat="1">
      <c r="A53" s="10" t="s">
        <v>343</v>
      </c>
      <c r="B53" s="36" t="s">
        <v>318</v>
      </c>
      <c r="C53" s="37">
        <v>4.9800000000000004</v>
      </c>
      <c r="D53" s="164">
        <v>3.24</v>
      </c>
      <c r="E53" s="129">
        <f t="shared" si="9"/>
        <v>-0.3493975903614458</v>
      </c>
      <c r="F53" s="37">
        <v>2.4900000000000002</v>
      </c>
      <c r="G53" s="37">
        <v>2.4900000000000002</v>
      </c>
      <c r="H53" s="129">
        <f t="shared" si="10"/>
        <v>0</v>
      </c>
    </row>
    <row r="54" spans="1:10" s="2" customFormat="1">
      <c r="A54" s="10" t="s">
        <v>344</v>
      </c>
      <c r="B54" s="36" t="s">
        <v>322</v>
      </c>
      <c r="C54" s="37">
        <v>3.04</v>
      </c>
      <c r="D54" s="164">
        <v>1.98</v>
      </c>
      <c r="E54" s="129">
        <f t="shared" si="9"/>
        <v>-0.34868421052631582</v>
      </c>
      <c r="F54" s="37">
        <v>1.52</v>
      </c>
      <c r="G54" s="37">
        <v>1.52</v>
      </c>
      <c r="H54" s="129">
        <f t="shared" si="10"/>
        <v>0</v>
      </c>
    </row>
    <row r="55" spans="1:10" s="2" customFormat="1">
      <c r="A55" s="10" t="s">
        <v>345</v>
      </c>
      <c r="B55" s="36" t="s">
        <v>323</v>
      </c>
      <c r="C55" s="37">
        <v>1.56</v>
      </c>
      <c r="D55" s="164">
        <v>1.01</v>
      </c>
      <c r="E55" s="129">
        <f t="shared" si="9"/>
        <v>-0.35256410256410259</v>
      </c>
      <c r="F55" s="37">
        <v>0.78</v>
      </c>
      <c r="G55" s="37">
        <v>0.78</v>
      </c>
      <c r="H55" s="129">
        <f t="shared" si="10"/>
        <v>0</v>
      </c>
    </row>
    <row r="56" spans="1:10" s="2" customFormat="1">
      <c r="A56" s="10" t="s">
        <v>346</v>
      </c>
      <c r="B56" s="36" t="s">
        <v>324</v>
      </c>
      <c r="C56" s="37">
        <v>1.2</v>
      </c>
      <c r="D56" s="164">
        <v>0.78</v>
      </c>
      <c r="E56" s="129">
        <f t="shared" si="9"/>
        <v>-0.35</v>
      </c>
      <c r="F56" s="37">
        <v>0.6</v>
      </c>
      <c r="G56" s="37">
        <v>0.6</v>
      </c>
      <c r="H56" s="129">
        <f t="shared" si="10"/>
        <v>0</v>
      </c>
    </row>
    <row r="57" spans="1:10" s="2" customFormat="1">
      <c r="E57" s="127"/>
      <c r="H57" s="127"/>
    </row>
    <row r="58" spans="1:10" ht="14.4">
      <c r="A58" s="34" t="s">
        <v>347</v>
      </c>
      <c r="B58" s="42"/>
      <c r="C58" s="145" t="s">
        <v>571</v>
      </c>
      <c r="D58" s="145" t="s">
        <v>570</v>
      </c>
      <c r="E58" s="132" t="s">
        <v>566</v>
      </c>
      <c r="F58" s="145" t="s">
        <v>571</v>
      </c>
      <c r="G58" s="145" t="s">
        <v>570</v>
      </c>
      <c r="H58" s="132" t="s">
        <v>566</v>
      </c>
      <c r="I58" s="44"/>
      <c r="J58" s="40"/>
    </row>
    <row r="59" spans="1:10" s="2" customFormat="1" ht="52.8">
      <c r="A59" s="5" t="s">
        <v>0</v>
      </c>
      <c r="B59" s="12" t="s">
        <v>207</v>
      </c>
      <c r="C59" s="7" t="s">
        <v>393</v>
      </c>
      <c r="D59" s="7" t="s">
        <v>393</v>
      </c>
      <c r="E59" s="7" t="s">
        <v>393</v>
      </c>
      <c r="F59" s="4" t="s">
        <v>392</v>
      </c>
      <c r="G59" s="4" t="s">
        <v>392</v>
      </c>
      <c r="H59" s="4" t="s">
        <v>392</v>
      </c>
    </row>
    <row r="60" spans="1:10" s="2" customFormat="1">
      <c r="A60" s="10" t="s">
        <v>339</v>
      </c>
      <c r="B60" s="36" t="s">
        <v>317</v>
      </c>
      <c r="C60" s="46"/>
      <c r="D60" s="46"/>
      <c r="E60" s="46"/>
      <c r="F60" s="47">
        <v>1.1000000000000001</v>
      </c>
      <c r="G60" s="47">
        <v>1.1000000000000001</v>
      </c>
      <c r="H60" s="129">
        <f t="shared" ref="H60:H67" si="11">(G60-F60)/F60</f>
        <v>0</v>
      </c>
    </row>
    <row r="61" spans="1:10" s="2" customFormat="1">
      <c r="A61" s="10" t="s">
        <v>340</v>
      </c>
      <c r="B61" s="36" t="s">
        <v>319</v>
      </c>
      <c r="C61" s="46"/>
      <c r="D61" s="46"/>
      <c r="E61" s="46"/>
      <c r="F61" s="47">
        <v>1.1000000000000001</v>
      </c>
      <c r="G61" s="47">
        <v>1.1000000000000001</v>
      </c>
      <c r="H61" s="129">
        <f t="shared" si="11"/>
        <v>0</v>
      </c>
    </row>
    <row r="62" spans="1:10" s="2" customFormat="1">
      <c r="A62" s="10" t="s">
        <v>341</v>
      </c>
      <c r="B62" s="36" t="s">
        <v>320</v>
      </c>
      <c r="C62" s="46"/>
      <c r="D62" s="46"/>
      <c r="E62" s="46"/>
      <c r="F62" s="47">
        <v>1.1000000000000001</v>
      </c>
      <c r="G62" s="47">
        <v>1.1000000000000001</v>
      </c>
      <c r="H62" s="129">
        <f t="shared" si="11"/>
        <v>0</v>
      </c>
    </row>
    <row r="63" spans="1:10" s="2" customFormat="1">
      <c r="A63" s="10" t="s">
        <v>342</v>
      </c>
      <c r="B63" s="36" t="s">
        <v>321</v>
      </c>
      <c r="C63" s="46"/>
      <c r="D63" s="46"/>
      <c r="E63" s="46"/>
      <c r="F63" s="47">
        <v>1.1000000000000001</v>
      </c>
      <c r="G63" s="47">
        <v>1.1000000000000001</v>
      </c>
      <c r="H63" s="129">
        <f t="shared" si="11"/>
        <v>0</v>
      </c>
    </row>
    <row r="64" spans="1:10" s="2" customFormat="1">
      <c r="A64" s="10" t="s">
        <v>343</v>
      </c>
      <c r="B64" s="36" t="s">
        <v>318</v>
      </c>
      <c r="C64" s="46"/>
      <c r="D64" s="46"/>
      <c r="E64" s="46"/>
      <c r="F64" s="47">
        <v>1.1000000000000001</v>
      </c>
      <c r="G64" s="47">
        <v>1.1000000000000001</v>
      </c>
      <c r="H64" s="129">
        <f t="shared" si="11"/>
        <v>0</v>
      </c>
    </row>
    <row r="65" spans="1:11" s="2" customFormat="1">
      <c r="A65" s="10" t="s">
        <v>344</v>
      </c>
      <c r="B65" s="36" t="s">
        <v>322</v>
      </c>
      <c r="C65" s="46"/>
      <c r="D65" s="46"/>
      <c r="E65" s="46"/>
      <c r="F65" s="47">
        <v>1.1000000000000001</v>
      </c>
      <c r="G65" s="47">
        <v>1.1000000000000001</v>
      </c>
      <c r="H65" s="129">
        <f t="shared" si="11"/>
        <v>0</v>
      </c>
    </row>
    <row r="66" spans="1:11" s="2" customFormat="1">
      <c r="A66" s="10" t="s">
        <v>345</v>
      </c>
      <c r="B66" s="36" t="s">
        <v>323</v>
      </c>
      <c r="C66" s="46"/>
      <c r="D66" s="46"/>
      <c r="E66" s="46"/>
      <c r="F66" s="47">
        <v>1.1000000000000001</v>
      </c>
      <c r="G66" s="47">
        <v>1.1000000000000001</v>
      </c>
      <c r="H66" s="129">
        <f t="shared" si="11"/>
        <v>0</v>
      </c>
    </row>
    <row r="67" spans="1:11" s="2" customFormat="1">
      <c r="A67" s="10" t="s">
        <v>346</v>
      </c>
      <c r="B67" s="36" t="s">
        <v>324</v>
      </c>
      <c r="C67" s="46"/>
      <c r="D67" s="46"/>
      <c r="E67" s="46"/>
      <c r="F67" s="47">
        <v>1.1000000000000001</v>
      </c>
      <c r="G67" s="47">
        <v>1.1000000000000001</v>
      </c>
      <c r="H67" s="129">
        <f t="shared" si="11"/>
        <v>0</v>
      </c>
    </row>
    <row r="68" spans="1:11" s="2" customFormat="1">
      <c r="E68" s="127"/>
      <c r="H68" s="127"/>
    </row>
    <row r="69" spans="1:11" ht="14.4">
      <c r="A69" s="34" t="s">
        <v>350</v>
      </c>
      <c r="B69" s="42"/>
      <c r="C69" s="145" t="s">
        <v>571</v>
      </c>
      <c r="D69" s="145" t="s">
        <v>570</v>
      </c>
      <c r="E69" s="132" t="s">
        <v>566</v>
      </c>
      <c r="F69" s="145" t="s">
        <v>571</v>
      </c>
      <c r="G69" s="145" t="s">
        <v>570</v>
      </c>
      <c r="H69" s="132" t="s">
        <v>566</v>
      </c>
      <c r="I69" s="2"/>
      <c r="J69" s="40"/>
    </row>
    <row r="70" spans="1:11" ht="39.6">
      <c r="A70" s="5" t="s">
        <v>0</v>
      </c>
      <c r="B70" s="12" t="s">
        <v>207</v>
      </c>
      <c r="C70" s="7" t="s">
        <v>383</v>
      </c>
      <c r="D70" s="7" t="s">
        <v>383</v>
      </c>
      <c r="E70" s="7" t="s">
        <v>383</v>
      </c>
      <c r="F70" s="7" t="s">
        <v>384</v>
      </c>
      <c r="G70" s="7" t="s">
        <v>384</v>
      </c>
      <c r="H70" s="7" t="s">
        <v>384</v>
      </c>
      <c r="I70" s="2"/>
      <c r="J70" s="40"/>
      <c r="K70" s="40"/>
    </row>
    <row r="71" spans="1:11">
      <c r="A71" s="51" t="s">
        <v>355</v>
      </c>
      <c r="B71" s="36" t="s">
        <v>359</v>
      </c>
      <c r="C71" s="37">
        <v>1.18</v>
      </c>
      <c r="D71" s="164">
        <v>0.77</v>
      </c>
      <c r="E71" s="129">
        <f t="shared" ref="E71:E74" si="12">(D71-C71)/C71</f>
        <v>-0.34745762711864403</v>
      </c>
      <c r="F71" s="37">
        <v>0.59</v>
      </c>
      <c r="G71" s="37">
        <v>0.59</v>
      </c>
      <c r="H71" s="129">
        <f t="shared" ref="H71:H74" si="13">(G71-F71)/F71</f>
        <v>0</v>
      </c>
      <c r="I71" s="2"/>
      <c r="J71" s="9"/>
      <c r="K71" s="9"/>
    </row>
    <row r="72" spans="1:11">
      <c r="A72" s="51" t="s">
        <v>356</v>
      </c>
      <c r="B72" s="36" t="s">
        <v>360</v>
      </c>
      <c r="C72" s="37">
        <v>0.34</v>
      </c>
      <c r="D72" s="164">
        <v>0.22</v>
      </c>
      <c r="E72" s="129">
        <f t="shared" si="12"/>
        <v>-0.35294117647058826</v>
      </c>
      <c r="F72" s="37">
        <v>0.17</v>
      </c>
      <c r="G72" s="37">
        <v>0.17</v>
      </c>
      <c r="H72" s="129">
        <f t="shared" si="13"/>
        <v>0</v>
      </c>
      <c r="I72" s="2"/>
      <c r="J72" s="9"/>
      <c r="K72" s="9"/>
    </row>
    <row r="73" spans="1:11">
      <c r="A73" s="51" t="s">
        <v>357</v>
      </c>
      <c r="B73" s="36" t="s">
        <v>361</v>
      </c>
      <c r="C73" s="37">
        <v>0.14000000000000001</v>
      </c>
      <c r="D73" s="164">
        <v>0.09</v>
      </c>
      <c r="E73" s="129">
        <f t="shared" si="12"/>
        <v>-0.35714285714285721</v>
      </c>
      <c r="F73" s="37">
        <v>7.0000000000000007E-2</v>
      </c>
      <c r="G73" s="37">
        <v>7.0000000000000007E-2</v>
      </c>
      <c r="H73" s="129">
        <f t="shared" si="13"/>
        <v>0</v>
      </c>
      <c r="I73" s="2"/>
      <c r="J73" s="9"/>
      <c r="K73" s="9"/>
    </row>
    <row r="74" spans="1:11">
      <c r="A74" s="51" t="s">
        <v>358</v>
      </c>
      <c r="B74" s="36" t="s">
        <v>362</v>
      </c>
      <c r="C74" s="37">
        <v>0.04</v>
      </c>
      <c r="D74" s="164">
        <v>0.03</v>
      </c>
      <c r="E74" s="129">
        <f t="shared" si="12"/>
        <v>-0.25000000000000006</v>
      </c>
      <c r="F74" s="37">
        <v>0.02</v>
      </c>
      <c r="G74" s="37">
        <v>0.02</v>
      </c>
      <c r="H74" s="129">
        <f t="shared" si="13"/>
        <v>0</v>
      </c>
      <c r="I74" s="2"/>
      <c r="J74" s="9"/>
      <c r="K74" s="9"/>
    </row>
    <row r="75" spans="1:11">
      <c r="A75" s="34"/>
      <c r="B75" s="52"/>
      <c r="C75" s="42"/>
      <c r="D75" s="42"/>
      <c r="E75" s="42"/>
      <c r="F75" s="9"/>
      <c r="G75" s="9"/>
      <c r="H75" s="144"/>
      <c r="I75" s="2"/>
      <c r="J75" s="40"/>
    </row>
    <row r="76" spans="1:11" ht="14.4">
      <c r="A76" s="34" t="s">
        <v>354</v>
      </c>
      <c r="B76" s="52"/>
      <c r="C76" s="145" t="s">
        <v>571</v>
      </c>
      <c r="D76" s="145" t="s">
        <v>570</v>
      </c>
      <c r="E76" s="132" t="s">
        <v>566</v>
      </c>
      <c r="F76" s="145" t="s">
        <v>571</v>
      </c>
      <c r="G76" s="145" t="s">
        <v>570</v>
      </c>
      <c r="H76" s="132" t="s">
        <v>566</v>
      </c>
      <c r="I76" s="2"/>
      <c r="J76" s="40"/>
    </row>
    <row r="77" spans="1:11" ht="52.8">
      <c r="A77" s="5" t="s">
        <v>0</v>
      </c>
      <c r="B77" s="12" t="s">
        <v>207</v>
      </c>
      <c r="C77" s="7" t="s">
        <v>378</v>
      </c>
      <c r="D77" s="7" t="s">
        <v>378</v>
      </c>
      <c r="E77" s="7" t="s">
        <v>378</v>
      </c>
      <c r="F77" s="4" t="s">
        <v>379</v>
      </c>
      <c r="G77" s="4" t="s">
        <v>379</v>
      </c>
      <c r="H77" s="4" t="s">
        <v>379</v>
      </c>
      <c r="I77" s="2"/>
      <c r="J77" s="9"/>
      <c r="K77" s="9"/>
    </row>
    <row r="78" spans="1:11">
      <c r="A78" s="51" t="s">
        <v>355</v>
      </c>
      <c r="B78" s="36" t="s">
        <v>359</v>
      </c>
      <c r="C78" s="41">
        <v>4.51</v>
      </c>
      <c r="D78" s="163">
        <v>4.13</v>
      </c>
      <c r="E78" s="129">
        <f t="shared" ref="E78:E81" si="14">(D78-C78)/C78</f>
        <v>-8.4257206208425695E-2</v>
      </c>
      <c r="F78" s="41">
        <v>4.51</v>
      </c>
      <c r="G78" s="163">
        <v>4.13</v>
      </c>
      <c r="H78" s="129">
        <f t="shared" ref="H78:H81" si="15">(G78-F78)/F78</f>
        <v>-8.4257206208425695E-2</v>
      </c>
      <c r="I78" s="2"/>
      <c r="J78" s="9"/>
      <c r="K78" s="9"/>
    </row>
    <row r="79" spans="1:11">
      <c r="A79" s="51" t="s">
        <v>356</v>
      </c>
      <c r="B79" s="36" t="s">
        <v>360</v>
      </c>
      <c r="C79" s="41">
        <v>6.48</v>
      </c>
      <c r="D79" s="163">
        <v>6.1000000000000005</v>
      </c>
      <c r="E79" s="129">
        <f t="shared" si="14"/>
        <v>-5.8641975308641958E-2</v>
      </c>
      <c r="F79" s="41">
        <v>6.48</v>
      </c>
      <c r="G79" s="163">
        <v>6.1000000000000005</v>
      </c>
      <c r="H79" s="129">
        <f t="shared" si="15"/>
        <v>-5.8641975308641958E-2</v>
      </c>
      <c r="I79" s="2"/>
      <c r="J79" s="9"/>
      <c r="K79" s="9"/>
    </row>
    <row r="80" spans="1:11">
      <c r="A80" s="51" t="s">
        <v>357</v>
      </c>
      <c r="B80" s="36" t="s">
        <v>361</v>
      </c>
      <c r="C80" s="41">
        <v>9.26</v>
      </c>
      <c r="D80" s="163">
        <v>8.879999999999999</v>
      </c>
      <c r="E80" s="129">
        <f t="shared" si="14"/>
        <v>-4.1036717062635078E-2</v>
      </c>
      <c r="F80" s="41">
        <v>9.26</v>
      </c>
      <c r="G80" s="163">
        <v>8.879999999999999</v>
      </c>
      <c r="H80" s="129">
        <f t="shared" si="15"/>
        <v>-4.1036717062635078E-2</v>
      </c>
      <c r="I80" s="2"/>
      <c r="J80" s="9"/>
      <c r="K80" s="9"/>
    </row>
    <row r="81" spans="1:11">
      <c r="A81" s="51" t="s">
        <v>358</v>
      </c>
      <c r="B81" s="36" t="s">
        <v>362</v>
      </c>
      <c r="C81" s="41">
        <v>18.100000000000001</v>
      </c>
      <c r="D81" s="163">
        <v>17.720000000000002</v>
      </c>
      <c r="E81" s="129">
        <f t="shared" si="14"/>
        <v>-2.0994475138121492E-2</v>
      </c>
      <c r="F81" s="41">
        <v>18.100000000000001</v>
      </c>
      <c r="G81" s="163">
        <v>17.720000000000002</v>
      </c>
      <c r="H81" s="129">
        <f t="shared" si="15"/>
        <v>-2.0994475138121492E-2</v>
      </c>
      <c r="I81" s="2"/>
      <c r="J81" s="9"/>
      <c r="K81" s="9"/>
    </row>
    <row r="82" spans="1:11">
      <c r="A82" s="38"/>
      <c r="B82" s="53"/>
      <c r="C82" s="54"/>
      <c r="D82" s="54"/>
      <c r="E82" s="140"/>
      <c r="F82" s="9"/>
      <c r="G82" s="9"/>
      <c r="H82" s="144"/>
      <c r="I82" s="2"/>
      <c r="J82" s="40"/>
    </row>
    <row r="83" spans="1:11" ht="14.4">
      <c r="A83" s="34" t="s">
        <v>351</v>
      </c>
      <c r="B83" s="52"/>
      <c r="C83" s="145" t="s">
        <v>571</v>
      </c>
      <c r="D83" s="145" t="s">
        <v>570</v>
      </c>
      <c r="E83" s="132" t="s">
        <v>566</v>
      </c>
      <c r="F83" s="145" t="s">
        <v>571</v>
      </c>
      <c r="G83" s="145" t="s">
        <v>570</v>
      </c>
      <c r="H83" s="132" t="s">
        <v>566</v>
      </c>
      <c r="I83" s="2"/>
      <c r="J83" s="40"/>
    </row>
    <row r="84" spans="1:11" ht="52.8">
      <c r="A84" s="5" t="s">
        <v>0</v>
      </c>
      <c r="B84" s="12" t="s">
        <v>207</v>
      </c>
      <c r="C84" s="7" t="s">
        <v>378</v>
      </c>
      <c r="D84" s="7" t="s">
        <v>378</v>
      </c>
      <c r="E84" s="7" t="s">
        <v>378</v>
      </c>
      <c r="F84" s="4" t="s">
        <v>379</v>
      </c>
      <c r="G84" s="4" t="s">
        <v>379</v>
      </c>
      <c r="H84" s="4" t="s">
        <v>379</v>
      </c>
      <c r="I84" s="2"/>
      <c r="J84" s="40"/>
      <c r="K84" s="40"/>
    </row>
    <row r="85" spans="1:11">
      <c r="A85" s="51" t="s">
        <v>355</v>
      </c>
      <c r="B85" s="36" t="s">
        <v>359</v>
      </c>
      <c r="C85" s="46"/>
      <c r="D85" s="46"/>
      <c r="E85" s="46"/>
      <c r="F85" s="47">
        <v>1.1000000000000001</v>
      </c>
      <c r="G85" s="47">
        <v>1.1000000000000001</v>
      </c>
      <c r="H85" s="129">
        <f t="shared" ref="H85:H88" si="16">(G85-F85)/F85</f>
        <v>0</v>
      </c>
      <c r="I85" s="2"/>
      <c r="J85" s="9"/>
      <c r="K85" s="9"/>
    </row>
    <row r="86" spans="1:11">
      <c r="A86" s="51" t="s">
        <v>356</v>
      </c>
      <c r="B86" s="36" t="s">
        <v>360</v>
      </c>
      <c r="C86" s="46"/>
      <c r="D86" s="46"/>
      <c r="E86" s="46"/>
      <c r="F86" s="47">
        <v>1.1000000000000001</v>
      </c>
      <c r="G86" s="47">
        <v>1.1000000000000001</v>
      </c>
      <c r="H86" s="129">
        <f t="shared" si="16"/>
        <v>0</v>
      </c>
      <c r="I86" s="2"/>
      <c r="J86" s="9"/>
      <c r="K86" s="9"/>
    </row>
    <row r="87" spans="1:11">
      <c r="A87" s="51" t="s">
        <v>357</v>
      </c>
      <c r="B87" s="36" t="s">
        <v>361</v>
      </c>
      <c r="C87" s="46"/>
      <c r="D87" s="46"/>
      <c r="E87" s="46"/>
      <c r="F87" s="47">
        <v>1.1000000000000001</v>
      </c>
      <c r="G87" s="47">
        <v>1.1000000000000001</v>
      </c>
      <c r="H87" s="129">
        <f t="shared" si="16"/>
        <v>0</v>
      </c>
      <c r="I87" s="2"/>
      <c r="J87" s="9"/>
      <c r="K87" s="9"/>
    </row>
    <row r="88" spans="1:11">
      <c r="A88" s="51" t="s">
        <v>358</v>
      </c>
      <c r="B88" s="36" t="s">
        <v>362</v>
      </c>
      <c r="C88" s="46"/>
      <c r="D88" s="46"/>
      <c r="E88" s="46"/>
      <c r="F88" s="47">
        <v>1.1000000000000001</v>
      </c>
      <c r="G88" s="47">
        <v>1.1000000000000001</v>
      </c>
      <c r="H88" s="129">
        <f t="shared" si="16"/>
        <v>0</v>
      </c>
      <c r="I88" s="2"/>
      <c r="J88" s="9"/>
      <c r="K88" s="9"/>
    </row>
    <row r="89" spans="1:11">
      <c r="A89" s="34"/>
      <c r="B89" s="42"/>
      <c r="C89" s="42"/>
      <c r="D89" s="42"/>
      <c r="E89" s="42"/>
      <c r="F89" s="9"/>
      <c r="G89" s="9"/>
      <c r="H89" s="144"/>
      <c r="I89" s="2"/>
      <c r="J89" s="40"/>
    </row>
    <row r="90" spans="1:11" ht="14.4">
      <c r="A90" s="48" t="s">
        <v>352</v>
      </c>
      <c r="B90" s="49"/>
      <c r="C90" s="145" t="s">
        <v>571</v>
      </c>
      <c r="D90" s="145" t="s">
        <v>570</v>
      </c>
      <c r="E90" s="132" t="s">
        <v>566</v>
      </c>
      <c r="F90" s="145" t="s">
        <v>571</v>
      </c>
      <c r="G90" s="145" t="s">
        <v>570</v>
      </c>
      <c r="H90" s="132" t="s">
        <v>566</v>
      </c>
      <c r="I90" s="2"/>
      <c r="J90" s="40"/>
    </row>
    <row r="91" spans="1:11" ht="52.8">
      <c r="A91" s="5" t="s">
        <v>0</v>
      </c>
      <c r="B91" s="12" t="s">
        <v>207</v>
      </c>
      <c r="C91" s="7" t="s">
        <v>378</v>
      </c>
      <c r="D91" s="7" t="s">
        <v>378</v>
      </c>
      <c r="E91" s="7" t="s">
        <v>378</v>
      </c>
      <c r="F91" s="4" t="s">
        <v>379</v>
      </c>
      <c r="G91" s="4" t="s">
        <v>379</v>
      </c>
      <c r="H91" s="4" t="s">
        <v>379</v>
      </c>
      <c r="I91" s="2"/>
      <c r="J91" s="40"/>
    </row>
    <row r="92" spans="1:11">
      <c r="A92" s="51" t="s">
        <v>355</v>
      </c>
      <c r="B92" s="36" t="s">
        <v>359</v>
      </c>
      <c r="C92" s="41">
        <v>4.51</v>
      </c>
      <c r="D92" s="163">
        <v>4.13</v>
      </c>
      <c r="E92" s="129">
        <f t="shared" ref="E92:E95" si="17">(D92-C92)/C92</f>
        <v>-8.4257206208425695E-2</v>
      </c>
      <c r="F92" s="41">
        <v>4.51</v>
      </c>
      <c r="G92" s="163">
        <v>4.13</v>
      </c>
      <c r="H92" s="129">
        <f t="shared" ref="H92:H95" si="18">(G92-F92)/F92</f>
        <v>-8.4257206208425695E-2</v>
      </c>
      <c r="I92" s="2"/>
      <c r="J92" s="40"/>
    </row>
    <row r="93" spans="1:11">
      <c r="A93" s="51" t="s">
        <v>356</v>
      </c>
      <c r="B93" s="36" t="s">
        <v>360</v>
      </c>
      <c r="C93" s="41">
        <v>6.48</v>
      </c>
      <c r="D93" s="163">
        <v>6.1000000000000005</v>
      </c>
      <c r="E93" s="129">
        <f t="shared" si="17"/>
        <v>-5.8641975308641958E-2</v>
      </c>
      <c r="F93" s="41">
        <v>6.48</v>
      </c>
      <c r="G93" s="163">
        <v>6.1000000000000005</v>
      </c>
      <c r="H93" s="129">
        <f t="shared" si="18"/>
        <v>-5.8641975308641958E-2</v>
      </c>
      <c r="I93" s="2"/>
      <c r="J93" s="40"/>
    </row>
    <row r="94" spans="1:11">
      <c r="A94" s="51" t="s">
        <v>357</v>
      </c>
      <c r="B94" s="36" t="s">
        <v>361</v>
      </c>
      <c r="C94" s="41">
        <v>9.26</v>
      </c>
      <c r="D94" s="163">
        <v>8.879999999999999</v>
      </c>
      <c r="E94" s="129">
        <f t="shared" si="17"/>
        <v>-4.1036717062635078E-2</v>
      </c>
      <c r="F94" s="41">
        <v>9.26</v>
      </c>
      <c r="G94" s="163">
        <v>8.879999999999999</v>
      </c>
      <c r="H94" s="129">
        <f t="shared" si="18"/>
        <v>-4.1036717062635078E-2</v>
      </c>
      <c r="I94" s="2"/>
      <c r="J94" s="40"/>
    </row>
    <row r="95" spans="1:11">
      <c r="A95" s="51" t="s">
        <v>358</v>
      </c>
      <c r="B95" s="36" t="s">
        <v>362</v>
      </c>
      <c r="C95" s="41">
        <v>18.100000000000001</v>
      </c>
      <c r="D95" s="163">
        <v>17.720000000000002</v>
      </c>
      <c r="E95" s="129">
        <f t="shared" si="17"/>
        <v>-2.0994475138121492E-2</v>
      </c>
      <c r="F95" s="41">
        <v>18.100000000000001</v>
      </c>
      <c r="G95" s="163">
        <v>17.720000000000002</v>
      </c>
      <c r="H95" s="129">
        <f t="shared" si="18"/>
        <v>-2.0994475138121492E-2</v>
      </c>
      <c r="I95" s="2"/>
      <c r="J95" s="40"/>
    </row>
    <row r="96" spans="1:11">
      <c r="A96" s="34"/>
      <c r="B96" s="42"/>
      <c r="C96" s="42"/>
      <c r="D96" s="42"/>
      <c r="E96" s="42"/>
      <c r="F96" s="9"/>
      <c r="G96" s="9"/>
      <c r="H96" s="144"/>
      <c r="I96" s="2"/>
      <c r="J96" s="40"/>
    </row>
    <row r="97" spans="1:10" ht="14.4">
      <c r="A97" s="48" t="s">
        <v>353</v>
      </c>
      <c r="B97" s="49"/>
      <c r="C97" s="145" t="s">
        <v>571</v>
      </c>
      <c r="D97" s="145" t="s">
        <v>570</v>
      </c>
      <c r="E97" s="132" t="s">
        <v>566</v>
      </c>
      <c r="F97" s="145" t="s">
        <v>571</v>
      </c>
      <c r="G97" s="145" t="s">
        <v>570</v>
      </c>
      <c r="H97" s="132" t="s">
        <v>566</v>
      </c>
      <c r="I97" s="2"/>
      <c r="J97" s="40"/>
    </row>
    <row r="98" spans="1:10" ht="52.8">
      <c r="A98" s="5" t="s">
        <v>0</v>
      </c>
      <c r="B98" s="12" t="s">
        <v>207</v>
      </c>
      <c r="C98" s="7" t="s">
        <v>382</v>
      </c>
      <c r="D98" s="7" t="s">
        <v>382</v>
      </c>
      <c r="E98" s="7" t="s">
        <v>382</v>
      </c>
      <c r="F98" s="7" t="s">
        <v>349</v>
      </c>
      <c r="G98" s="7" t="s">
        <v>349</v>
      </c>
      <c r="H98" s="7" t="s">
        <v>349</v>
      </c>
      <c r="I98" s="2"/>
      <c r="J98" s="40"/>
    </row>
    <row r="99" spans="1:10">
      <c r="A99" s="51" t="s">
        <v>355</v>
      </c>
      <c r="B99" s="36" t="s">
        <v>359</v>
      </c>
      <c r="C99" s="46"/>
      <c r="D99" s="46"/>
      <c r="E99" s="46"/>
      <c r="F99" s="50">
        <v>11.9</v>
      </c>
      <c r="G99" s="50">
        <v>11.9</v>
      </c>
      <c r="H99" s="129">
        <f t="shared" ref="H99:H102" si="19">(G99-F99)/F99</f>
        <v>0</v>
      </c>
      <c r="I99" s="2"/>
      <c r="J99" s="40"/>
    </row>
    <row r="100" spans="1:10">
      <c r="A100" s="51" t="s">
        <v>356</v>
      </c>
      <c r="B100" s="36" t="s">
        <v>360</v>
      </c>
      <c r="C100" s="46"/>
      <c r="D100" s="46"/>
      <c r="E100" s="46"/>
      <c r="F100" s="50">
        <v>10.9</v>
      </c>
      <c r="G100" s="50">
        <v>10.9</v>
      </c>
      <c r="H100" s="129">
        <f t="shared" si="19"/>
        <v>0</v>
      </c>
      <c r="I100" s="2"/>
      <c r="J100" s="40"/>
    </row>
    <row r="101" spans="1:10">
      <c r="A101" s="51" t="s">
        <v>357</v>
      </c>
      <c r="B101" s="36" t="s">
        <v>361</v>
      </c>
      <c r="C101" s="46"/>
      <c r="D101" s="46"/>
      <c r="E101" s="46"/>
      <c r="F101" s="50">
        <v>9.9</v>
      </c>
      <c r="G101" s="50">
        <v>9.9</v>
      </c>
      <c r="H101" s="129">
        <f t="shared" si="19"/>
        <v>0</v>
      </c>
      <c r="I101" s="2"/>
      <c r="J101" s="40"/>
    </row>
    <row r="102" spans="1:10">
      <c r="A102" s="51" t="s">
        <v>358</v>
      </c>
      <c r="B102" s="36" t="s">
        <v>362</v>
      </c>
      <c r="C102" s="46"/>
      <c r="D102" s="46"/>
      <c r="E102" s="46"/>
      <c r="F102" s="50">
        <v>8.9</v>
      </c>
      <c r="G102" s="50">
        <v>8.9</v>
      </c>
      <c r="H102" s="129">
        <f t="shared" si="19"/>
        <v>0</v>
      </c>
      <c r="I102" s="2"/>
      <c r="J102" s="40"/>
    </row>
    <row r="103" spans="1:10">
      <c r="A103" s="34"/>
      <c r="B103" s="42"/>
      <c r="C103" s="42"/>
      <c r="D103" s="42"/>
      <c r="E103" s="42"/>
      <c r="F103" s="9"/>
      <c r="G103" s="9"/>
      <c r="H103" s="144"/>
      <c r="I103" s="2"/>
      <c r="J103" s="40"/>
    </row>
    <row r="104" spans="1:10" ht="14.4">
      <c r="A104" s="34" t="s">
        <v>145</v>
      </c>
      <c r="B104" s="42"/>
      <c r="C104" s="145" t="s">
        <v>571</v>
      </c>
      <c r="D104" s="145" t="s">
        <v>570</v>
      </c>
      <c r="E104" s="132" t="s">
        <v>566</v>
      </c>
      <c r="F104" s="145" t="s">
        <v>571</v>
      </c>
      <c r="G104" s="145" t="s">
        <v>570</v>
      </c>
      <c r="H104" s="132" t="s">
        <v>566</v>
      </c>
      <c r="I104" s="2"/>
      <c r="J104" s="40"/>
    </row>
    <row r="105" spans="1:10" ht="26.4">
      <c r="A105" s="5" t="s">
        <v>0</v>
      </c>
      <c r="B105" s="12" t="s">
        <v>207</v>
      </c>
      <c r="C105" s="7" t="s">
        <v>30</v>
      </c>
      <c r="D105" s="7" t="s">
        <v>30</v>
      </c>
      <c r="E105" s="7" t="s">
        <v>30</v>
      </c>
      <c r="F105" s="7" t="s">
        <v>33</v>
      </c>
      <c r="G105" s="7" t="s">
        <v>33</v>
      </c>
      <c r="H105" s="7" t="s">
        <v>33</v>
      </c>
      <c r="I105" s="2"/>
      <c r="J105" s="9"/>
    </row>
    <row r="106" spans="1:10">
      <c r="A106" s="55" t="s">
        <v>221</v>
      </c>
      <c r="B106" s="55" t="s">
        <v>363</v>
      </c>
      <c r="C106" s="37">
        <v>7.24</v>
      </c>
      <c r="D106" s="164">
        <v>4.71</v>
      </c>
      <c r="E106" s="129">
        <f t="shared" ref="E106:E114" si="20">(D106-C106)/C106</f>
        <v>-0.34944751381215472</v>
      </c>
      <c r="F106" s="37">
        <v>3.62</v>
      </c>
      <c r="G106" s="37">
        <v>3.62</v>
      </c>
      <c r="H106" s="129">
        <f t="shared" ref="H106:H114" si="21">(G106-F106)/F106</f>
        <v>0</v>
      </c>
      <c r="I106" s="2"/>
      <c r="J106" s="9"/>
    </row>
    <row r="107" spans="1:10">
      <c r="A107" s="55" t="s">
        <v>222</v>
      </c>
      <c r="B107" s="55" t="s">
        <v>364</v>
      </c>
      <c r="C107" s="37">
        <v>1.64</v>
      </c>
      <c r="D107" s="164">
        <v>1.07</v>
      </c>
      <c r="E107" s="129">
        <f t="shared" si="20"/>
        <v>-0.34756097560975602</v>
      </c>
      <c r="F107" s="37">
        <v>0.82</v>
      </c>
      <c r="G107" s="37">
        <v>0.82</v>
      </c>
      <c r="H107" s="129">
        <f t="shared" si="21"/>
        <v>0</v>
      </c>
      <c r="I107" s="33"/>
      <c r="J107" s="9"/>
    </row>
    <row r="108" spans="1:10">
      <c r="A108" s="55" t="s">
        <v>223</v>
      </c>
      <c r="B108" s="55" t="s">
        <v>365</v>
      </c>
      <c r="C108" s="37">
        <v>8.16</v>
      </c>
      <c r="D108" s="164">
        <v>5.3</v>
      </c>
      <c r="E108" s="129">
        <f t="shared" si="20"/>
        <v>-0.3504901960784314</v>
      </c>
      <c r="F108" s="37">
        <v>4.08</v>
      </c>
      <c r="G108" s="37">
        <v>4.08</v>
      </c>
      <c r="H108" s="129">
        <f t="shared" si="21"/>
        <v>0</v>
      </c>
      <c r="I108" s="33"/>
      <c r="J108" s="9"/>
    </row>
    <row r="109" spans="1:10">
      <c r="A109" s="55" t="s">
        <v>224</v>
      </c>
      <c r="B109" s="55" t="s">
        <v>366</v>
      </c>
      <c r="C109" s="37">
        <v>6.46</v>
      </c>
      <c r="D109" s="164">
        <v>4.2</v>
      </c>
      <c r="E109" s="129">
        <f t="shared" si="20"/>
        <v>-0.34984520123839008</v>
      </c>
      <c r="F109" s="37">
        <v>3.23</v>
      </c>
      <c r="G109" s="37">
        <v>3.23</v>
      </c>
      <c r="H109" s="129">
        <f t="shared" si="21"/>
        <v>0</v>
      </c>
      <c r="I109" s="2"/>
      <c r="J109" s="9"/>
    </row>
    <row r="110" spans="1:10">
      <c r="A110" s="55" t="s">
        <v>225</v>
      </c>
      <c r="B110" s="55" t="s">
        <v>367</v>
      </c>
      <c r="C110" s="37">
        <v>12.74</v>
      </c>
      <c r="D110" s="164">
        <v>8.2799999999999994</v>
      </c>
      <c r="E110" s="129">
        <f t="shared" si="20"/>
        <v>-0.35007849293563587</v>
      </c>
      <c r="F110" s="37">
        <v>6.37</v>
      </c>
      <c r="G110" s="37">
        <v>6.37</v>
      </c>
      <c r="H110" s="129">
        <f t="shared" si="21"/>
        <v>0</v>
      </c>
      <c r="I110" s="2"/>
      <c r="J110" s="9"/>
    </row>
    <row r="111" spans="1:10">
      <c r="A111" s="55" t="s">
        <v>226</v>
      </c>
      <c r="B111" s="55" t="s">
        <v>368</v>
      </c>
      <c r="C111" s="37">
        <v>24.06</v>
      </c>
      <c r="D111" s="164">
        <v>15.64</v>
      </c>
      <c r="E111" s="129">
        <f t="shared" si="20"/>
        <v>-0.34995843724023268</v>
      </c>
      <c r="F111" s="37">
        <v>12.03</v>
      </c>
      <c r="G111" s="37">
        <v>12.03</v>
      </c>
      <c r="H111" s="129">
        <f t="shared" si="21"/>
        <v>0</v>
      </c>
      <c r="I111" s="2"/>
      <c r="J111" s="9"/>
    </row>
    <row r="112" spans="1:10">
      <c r="A112" s="55" t="s">
        <v>227</v>
      </c>
      <c r="B112" s="55" t="s">
        <v>369</v>
      </c>
      <c r="C112" s="37">
        <v>63.12</v>
      </c>
      <c r="D112" s="164">
        <v>41.03</v>
      </c>
      <c r="E112" s="129">
        <f t="shared" si="20"/>
        <v>-0.34996831432192643</v>
      </c>
      <c r="F112" s="37">
        <v>31.56</v>
      </c>
      <c r="G112" s="37">
        <v>31.56</v>
      </c>
      <c r="H112" s="129">
        <f t="shared" si="21"/>
        <v>0</v>
      </c>
      <c r="I112" s="2"/>
      <c r="J112" s="9"/>
    </row>
    <row r="113" spans="1:10">
      <c r="A113" s="55" t="s">
        <v>228</v>
      </c>
      <c r="B113" s="55" t="s">
        <v>370</v>
      </c>
      <c r="C113" s="37">
        <v>220.44</v>
      </c>
      <c r="D113" s="164">
        <v>143.29</v>
      </c>
      <c r="E113" s="129">
        <f t="shared" si="20"/>
        <v>-0.34998185447287244</v>
      </c>
      <c r="F113" s="37">
        <v>110.22</v>
      </c>
      <c r="G113" s="37">
        <v>110.22</v>
      </c>
      <c r="H113" s="129">
        <f t="shared" si="21"/>
        <v>0</v>
      </c>
      <c r="I113" s="2"/>
      <c r="J113" s="9"/>
    </row>
    <row r="114" spans="1:10">
      <c r="A114" s="55" t="s">
        <v>229</v>
      </c>
      <c r="B114" s="55" t="s">
        <v>371</v>
      </c>
      <c r="C114" s="37">
        <v>3.48</v>
      </c>
      <c r="D114" s="164">
        <v>2.2599999999999998</v>
      </c>
      <c r="E114" s="129">
        <f t="shared" si="20"/>
        <v>-0.35057471264367823</v>
      </c>
      <c r="F114" s="37">
        <v>1.74</v>
      </c>
      <c r="G114" s="37">
        <v>1.74</v>
      </c>
      <c r="H114" s="129">
        <f t="shared" si="21"/>
        <v>0</v>
      </c>
      <c r="I114" s="2"/>
      <c r="J114" s="9"/>
    </row>
    <row r="115" spans="1:10">
      <c r="A115" s="34"/>
      <c r="F115" s="40"/>
      <c r="G115" s="40"/>
      <c r="H115" s="143"/>
      <c r="I115" s="2"/>
      <c r="J115" s="40"/>
    </row>
    <row r="116" spans="1:10" ht="14.4">
      <c r="A116" s="34" t="s">
        <v>314</v>
      </c>
      <c r="B116" s="42"/>
      <c r="C116" s="145" t="s">
        <v>571</v>
      </c>
      <c r="D116" s="145" t="s">
        <v>570</v>
      </c>
      <c r="E116" s="132" t="s">
        <v>566</v>
      </c>
      <c r="F116" s="145" t="s">
        <v>571</v>
      </c>
      <c r="G116" s="145" t="s">
        <v>570</v>
      </c>
      <c r="H116" s="132" t="s">
        <v>566</v>
      </c>
      <c r="I116" s="2"/>
      <c r="J116" s="40"/>
    </row>
    <row r="117" spans="1:10" ht="39.6">
      <c r="A117" s="5" t="s">
        <v>0</v>
      </c>
      <c r="B117" s="12" t="s">
        <v>207</v>
      </c>
      <c r="C117" s="7" t="s">
        <v>201</v>
      </c>
      <c r="D117" s="7" t="s">
        <v>201</v>
      </c>
      <c r="E117" s="7" t="s">
        <v>201</v>
      </c>
      <c r="F117" s="7" t="s">
        <v>40</v>
      </c>
      <c r="G117" s="7" t="s">
        <v>40</v>
      </c>
      <c r="H117" s="7" t="s">
        <v>40</v>
      </c>
      <c r="I117" s="2"/>
      <c r="J117" s="9"/>
    </row>
    <row r="118" spans="1:10">
      <c r="A118" s="55" t="s">
        <v>221</v>
      </c>
      <c r="B118" s="55" t="s">
        <v>363</v>
      </c>
      <c r="C118" s="46"/>
      <c r="D118" s="46"/>
      <c r="E118" s="46"/>
      <c r="F118" s="47">
        <v>1.05</v>
      </c>
      <c r="G118" s="47">
        <v>1.05</v>
      </c>
      <c r="H118" s="129">
        <f t="shared" ref="H118:H126" si="22">(G118-F118)/F118</f>
        <v>0</v>
      </c>
      <c r="I118" s="2"/>
      <c r="J118" s="9"/>
    </row>
    <row r="119" spans="1:10">
      <c r="A119" s="55" t="s">
        <v>222</v>
      </c>
      <c r="B119" s="55" t="s">
        <v>364</v>
      </c>
      <c r="C119" s="46"/>
      <c r="D119" s="46"/>
      <c r="E119" s="46"/>
      <c r="F119" s="47">
        <v>1.05</v>
      </c>
      <c r="G119" s="47">
        <v>1.05</v>
      </c>
      <c r="H119" s="129">
        <f t="shared" si="22"/>
        <v>0</v>
      </c>
      <c r="I119" s="2"/>
      <c r="J119" s="9"/>
    </row>
    <row r="120" spans="1:10">
      <c r="A120" s="55" t="s">
        <v>223</v>
      </c>
      <c r="B120" s="55" t="s">
        <v>365</v>
      </c>
      <c r="C120" s="46"/>
      <c r="D120" s="46"/>
      <c r="E120" s="46"/>
      <c r="F120" s="47">
        <v>1.05</v>
      </c>
      <c r="G120" s="47">
        <v>1.05</v>
      </c>
      <c r="H120" s="129">
        <f t="shared" si="22"/>
        <v>0</v>
      </c>
      <c r="I120" s="2"/>
      <c r="J120" s="9"/>
    </row>
    <row r="121" spans="1:10">
      <c r="A121" s="55" t="s">
        <v>224</v>
      </c>
      <c r="B121" s="55" t="s">
        <v>366</v>
      </c>
      <c r="C121" s="46"/>
      <c r="D121" s="46"/>
      <c r="E121" s="46"/>
      <c r="F121" s="47">
        <v>1.05</v>
      </c>
      <c r="G121" s="47">
        <v>1.05</v>
      </c>
      <c r="H121" s="129">
        <f t="shared" si="22"/>
        <v>0</v>
      </c>
      <c r="I121" s="2"/>
      <c r="J121" s="9"/>
    </row>
    <row r="122" spans="1:10">
      <c r="A122" s="55" t="s">
        <v>225</v>
      </c>
      <c r="B122" s="55" t="s">
        <v>367</v>
      </c>
      <c r="C122" s="46"/>
      <c r="D122" s="46"/>
      <c r="E122" s="46"/>
      <c r="F122" s="47">
        <v>1.05</v>
      </c>
      <c r="G122" s="47">
        <v>1.05</v>
      </c>
      <c r="H122" s="129">
        <f t="shared" si="22"/>
        <v>0</v>
      </c>
      <c r="I122" s="2"/>
      <c r="J122" s="9"/>
    </row>
    <row r="123" spans="1:10">
      <c r="A123" s="55" t="s">
        <v>226</v>
      </c>
      <c r="B123" s="55" t="s">
        <v>368</v>
      </c>
      <c r="C123" s="46"/>
      <c r="D123" s="46"/>
      <c r="E123" s="46"/>
      <c r="F123" s="47">
        <v>1.05</v>
      </c>
      <c r="G123" s="47">
        <v>1.05</v>
      </c>
      <c r="H123" s="129">
        <f t="shared" si="22"/>
        <v>0</v>
      </c>
      <c r="I123" s="2"/>
      <c r="J123" s="9"/>
    </row>
    <row r="124" spans="1:10">
      <c r="A124" s="55" t="s">
        <v>227</v>
      </c>
      <c r="B124" s="55" t="s">
        <v>369</v>
      </c>
      <c r="C124" s="46"/>
      <c r="D124" s="46"/>
      <c r="E124" s="46"/>
      <c r="F124" s="47">
        <v>1.05</v>
      </c>
      <c r="G124" s="47">
        <v>1.05</v>
      </c>
      <c r="H124" s="129">
        <f t="shared" si="22"/>
        <v>0</v>
      </c>
      <c r="I124" s="2"/>
      <c r="J124" s="9"/>
    </row>
    <row r="125" spans="1:10">
      <c r="A125" s="55" t="s">
        <v>228</v>
      </c>
      <c r="B125" s="55" t="s">
        <v>370</v>
      </c>
      <c r="C125" s="46"/>
      <c r="D125" s="46"/>
      <c r="E125" s="46"/>
      <c r="F125" s="47">
        <v>1.05</v>
      </c>
      <c r="G125" s="47">
        <v>1.05</v>
      </c>
      <c r="H125" s="129">
        <f t="shared" si="22"/>
        <v>0</v>
      </c>
      <c r="I125" s="2"/>
      <c r="J125" s="9"/>
    </row>
    <row r="126" spans="1:10">
      <c r="A126" s="55" t="s">
        <v>229</v>
      </c>
      <c r="B126" s="55" t="s">
        <v>371</v>
      </c>
      <c r="C126" s="46"/>
      <c r="D126" s="46"/>
      <c r="E126" s="46"/>
      <c r="F126" s="47">
        <v>1.05</v>
      </c>
      <c r="G126" s="47">
        <v>1.05</v>
      </c>
      <c r="H126" s="129">
        <f t="shared" si="22"/>
        <v>0</v>
      </c>
      <c r="I126" s="2"/>
      <c r="J126" s="9"/>
    </row>
    <row r="127" spans="1:10">
      <c r="A127" s="34"/>
      <c r="F127" s="40"/>
      <c r="G127" s="40"/>
      <c r="H127" s="143"/>
      <c r="I127" s="2"/>
      <c r="J127" s="40"/>
    </row>
    <row r="128" spans="1:10">
      <c r="A128" s="34"/>
      <c r="F128" s="40"/>
      <c r="G128" s="40"/>
      <c r="H128" s="143"/>
      <c r="I128" s="2"/>
      <c r="J128" s="40"/>
    </row>
    <row r="129" spans="1:11">
      <c r="A129" s="34" t="s">
        <v>276</v>
      </c>
      <c r="F129" s="40"/>
      <c r="G129" s="40"/>
      <c r="H129" s="143"/>
      <c r="I129" s="2"/>
      <c r="J129" s="40"/>
    </row>
    <row r="130" spans="1:11">
      <c r="A130" s="34"/>
      <c r="F130" s="40"/>
      <c r="G130" s="40"/>
      <c r="H130" s="143"/>
      <c r="I130" s="2"/>
      <c r="J130" s="40"/>
    </row>
    <row r="131" spans="1:11" ht="14.4">
      <c r="A131" s="34" t="s">
        <v>146</v>
      </c>
      <c r="C131" s="145" t="s">
        <v>571</v>
      </c>
      <c r="D131" s="145" t="s">
        <v>570</v>
      </c>
      <c r="E131" s="132" t="s">
        <v>566</v>
      </c>
      <c r="F131" s="145" t="s">
        <v>571</v>
      </c>
      <c r="G131" s="145" t="s">
        <v>570</v>
      </c>
      <c r="H131" s="132" t="s">
        <v>566</v>
      </c>
      <c r="I131" s="2"/>
      <c r="J131" s="40"/>
      <c r="K131" s="40"/>
    </row>
    <row r="132" spans="1:11" ht="39.6">
      <c r="A132" s="5" t="s">
        <v>0</v>
      </c>
      <c r="B132" s="12" t="s">
        <v>207</v>
      </c>
      <c r="C132" s="7" t="s">
        <v>30</v>
      </c>
      <c r="D132" s="7" t="s">
        <v>30</v>
      </c>
      <c r="E132" s="7" t="s">
        <v>30</v>
      </c>
      <c r="F132" s="7" t="s">
        <v>205</v>
      </c>
      <c r="G132" s="7" t="s">
        <v>205</v>
      </c>
      <c r="H132" s="7" t="s">
        <v>205</v>
      </c>
      <c r="I132" s="43"/>
      <c r="J132" s="40"/>
      <c r="K132" s="40"/>
    </row>
    <row r="133" spans="1:11">
      <c r="A133" s="55" t="s">
        <v>115</v>
      </c>
      <c r="B133" s="55" t="s">
        <v>115</v>
      </c>
      <c r="C133" s="45"/>
      <c r="D133" s="45"/>
      <c r="E133" s="139"/>
      <c r="F133" s="45"/>
      <c r="G133" s="45"/>
      <c r="H133" s="139"/>
      <c r="I133" s="43"/>
      <c r="J133" s="40"/>
      <c r="K133" s="40"/>
    </row>
    <row r="134" spans="1:11">
      <c r="A134" s="55" t="s">
        <v>204</v>
      </c>
      <c r="B134" s="56" t="s">
        <v>256</v>
      </c>
      <c r="C134" s="45"/>
      <c r="D134" s="45"/>
      <c r="E134" s="139"/>
      <c r="F134" s="37">
        <v>1.79</v>
      </c>
      <c r="G134" s="37">
        <v>1.79</v>
      </c>
      <c r="H134" s="129">
        <f t="shared" ref="H134:H135" si="23">(G134-F134)/F134</f>
        <v>0</v>
      </c>
      <c r="I134" s="43"/>
      <c r="J134" s="40"/>
      <c r="K134" s="40"/>
    </row>
    <row r="135" spans="1:11">
      <c r="A135" s="55" t="s">
        <v>203</v>
      </c>
      <c r="B135" s="56" t="s">
        <v>280</v>
      </c>
      <c r="C135" s="45"/>
      <c r="D135" s="45"/>
      <c r="E135" s="139"/>
      <c r="F135" s="37">
        <v>1.07</v>
      </c>
      <c r="G135" s="37">
        <v>1.07</v>
      </c>
      <c r="H135" s="129">
        <f t="shared" si="23"/>
        <v>0</v>
      </c>
      <c r="I135" s="57"/>
      <c r="J135" s="40"/>
      <c r="K135" s="40"/>
    </row>
    <row r="136" spans="1:11" ht="26.4">
      <c r="A136" s="45"/>
      <c r="B136" s="45"/>
      <c r="C136" s="7" t="s">
        <v>30</v>
      </c>
      <c r="D136" s="7" t="s">
        <v>30</v>
      </c>
      <c r="E136" s="7" t="s">
        <v>30</v>
      </c>
      <c r="F136" s="7" t="s">
        <v>33</v>
      </c>
      <c r="G136" s="7" t="s">
        <v>33</v>
      </c>
      <c r="H136" s="7" t="s">
        <v>33</v>
      </c>
      <c r="I136" s="43"/>
      <c r="J136" s="40"/>
      <c r="K136" s="40"/>
    </row>
    <row r="137" spans="1:11">
      <c r="A137" s="55" t="s">
        <v>116</v>
      </c>
      <c r="B137" s="55" t="s">
        <v>116</v>
      </c>
      <c r="C137" s="37">
        <v>1199.68</v>
      </c>
      <c r="D137" s="37">
        <v>1199.68</v>
      </c>
      <c r="E137" s="129">
        <f t="shared" ref="E137" si="24">(D137-C137)/C137</f>
        <v>0</v>
      </c>
      <c r="F137" s="37">
        <v>599.84</v>
      </c>
      <c r="G137" s="37">
        <v>599.84</v>
      </c>
      <c r="H137" s="129">
        <f t="shared" ref="H137" si="25">(G137-F137)/F137</f>
        <v>0</v>
      </c>
      <c r="I137" s="43"/>
      <c r="J137" s="40"/>
      <c r="K137" s="40"/>
    </row>
    <row r="138" spans="1:11">
      <c r="B138" s="34"/>
      <c r="C138" s="42"/>
      <c r="D138" s="42"/>
      <c r="E138" s="42"/>
      <c r="F138" s="42"/>
      <c r="G138" s="42"/>
      <c r="H138" s="42"/>
      <c r="I138" s="43"/>
      <c r="J138" s="40"/>
      <c r="K138" s="40"/>
    </row>
    <row r="139" spans="1:11" ht="14.4">
      <c r="A139" s="34" t="s">
        <v>315</v>
      </c>
      <c r="C139" s="145" t="s">
        <v>571</v>
      </c>
      <c r="D139" s="145" t="s">
        <v>570</v>
      </c>
      <c r="E139" s="132" t="s">
        <v>566</v>
      </c>
      <c r="F139" s="145" t="s">
        <v>571</v>
      </c>
      <c r="G139" s="145" t="s">
        <v>570</v>
      </c>
      <c r="H139" s="132" t="s">
        <v>566</v>
      </c>
      <c r="I139" s="43"/>
      <c r="J139" s="40"/>
      <c r="K139" s="40"/>
    </row>
    <row r="140" spans="1:11" ht="39.6">
      <c r="A140" s="5" t="s">
        <v>0</v>
      </c>
      <c r="B140" s="12" t="s">
        <v>207</v>
      </c>
      <c r="C140" s="7" t="s">
        <v>200</v>
      </c>
      <c r="D140" s="7" t="s">
        <v>200</v>
      </c>
      <c r="E140" s="7" t="s">
        <v>200</v>
      </c>
      <c r="F140" s="7" t="s">
        <v>40</v>
      </c>
      <c r="G140" s="7" t="s">
        <v>40</v>
      </c>
      <c r="H140" s="7" t="s">
        <v>40</v>
      </c>
      <c r="I140" s="8"/>
      <c r="J140" s="9"/>
      <c r="K140" s="9"/>
    </row>
    <row r="141" spans="1:11">
      <c r="A141" s="55" t="s">
        <v>116</v>
      </c>
      <c r="B141" s="55" t="s">
        <v>116</v>
      </c>
      <c r="C141" s="47">
        <v>2.37</v>
      </c>
      <c r="D141" s="47">
        <v>2.37</v>
      </c>
      <c r="E141" s="129">
        <f t="shared" ref="E141" si="26">(D141-C141)/C141</f>
        <v>0</v>
      </c>
      <c r="F141" s="47">
        <v>2.37</v>
      </c>
      <c r="G141" s="47">
        <v>2.37</v>
      </c>
      <c r="H141" s="129">
        <f t="shared" ref="H141" si="27">(G141-F141)/F141</f>
        <v>0</v>
      </c>
      <c r="I141" s="8"/>
      <c r="J141" s="9"/>
      <c r="K141" s="9"/>
    </row>
    <row r="142" spans="1:11">
      <c r="B142" s="34"/>
      <c r="C142" s="42"/>
      <c r="D142" s="42"/>
      <c r="E142" s="42"/>
      <c r="F142" s="42"/>
      <c r="G142" s="42"/>
      <c r="H142" s="42"/>
      <c r="I142" s="43"/>
      <c r="J142" s="40"/>
      <c r="K142" s="40"/>
    </row>
    <row r="143" spans="1:11" ht="14.4">
      <c r="A143" s="34" t="s">
        <v>147</v>
      </c>
      <c r="C143" s="145" t="s">
        <v>571</v>
      </c>
      <c r="D143" s="145" t="s">
        <v>570</v>
      </c>
      <c r="E143" s="132" t="s">
        <v>566</v>
      </c>
      <c r="F143" s="145" t="s">
        <v>571</v>
      </c>
      <c r="G143" s="145" t="s">
        <v>570</v>
      </c>
      <c r="H143" s="132" t="s">
        <v>566</v>
      </c>
      <c r="I143" s="43"/>
      <c r="J143" s="40"/>
      <c r="K143" s="40"/>
    </row>
    <row r="144" spans="1:11" ht="66">
      <c r="A144" s="5" t="s">
        <v>0</v>
      </c>
      <c r="B144" s="12" t="s">
        <v>207</v>
      </c>
      <c r="C144" s="7" t="s">
        <v>32</v>
      </c>
      <c r="D144" s="7" t="s">
        <v>32</v>
      </c>
      <c r="E144" s="7" t="s">
        <v>32</v>
      </c>
      <c r="F144" s="7" t="s">
        <v>206</v>
      </c>
      <c r="G144" s="7" t="s">
        <v>206</v>
      </c>
      <c r="H144" s="7" t="s">
        <v>206</v>
      </c>
      <c r="I144" s="8"/>
      <c r="J144" s="9"/>
      <c r="K144" s="9"/>
    </row>
    <row r="145" spans="1:11">
      <c r="A145" s="55" t="s">
        <v>115</v>
      </c>
      <c r="B145" s="55" t="s">
        <v>115</v>
      </c>
      <c r="C145" s="45"/>
      <c r="D145" s="45"/>
      <c r="E145" s="139"/>
      <c r="F145" s="37">
        <v>1.36</v>
      </c>
      <c r="G145" s="37">
        <v>1.36</v>
      </c>
      <c r="H145" s="129">
        <f t="shared" ref="H145" si="28">(G145-F145)/F145</f>
        <v>0</v>
      </c>
      <c r="I145" s="8"/>
      <c r="J145" s="9"/>
      <c r="K145" s="9"/>
    </row>
    <row r="146" spans="1:11" ht="92.4">
      <c r="A146" s="45"/>
      <c r="B146" s="45"/>
      <c r="C146" s="7" t="s">
        <v>32</v>
      </c>
      <c r="D146" s="7" t="s">
        <v>32</v>
      </c>
      <c r="E146" s="7" t="s">
        <v>32</v>
      </c>
      <c r="F146" s="7" t="s">
        <v>412</v>
      </c>
      <c r="G146" s="7" t="s">
        <v>412</v>
      </c>
      <c r="H146" s="7" t="s">
        <v>412</v>
      </c>
      <c r="I146" s="58"/>
      <c r="J146" s="58"/>
      <c r="K146" s="58"/>
    </row>
    <row r="147" spans="1:11">
      <c r="A147" s="55" t="s">
        <v>116</v>
      </c>
      <c r="B147" s="55" t="s">
        <v>116</v>
      </c>
      <c r="C147" s="45"/>
      <c r="D147" s="45"/>
      <c r="E147" s="139"/>
      <c r="F147" s="37">
        <v>117.02</v>
      </c>
      <c r="G147" s="37">
        <v>117.02</v>
      </c>
      <c r="H147" s="129">
        <f t="shared" ref="H147" si="29">(G147-F147)/F147</f>
        <v>0</v>
      </c>
      <c r="I147" s="42"/>
    </row>
    <row r="148" spans="1:11">
      <c r="B148" s="59"/>
      <c r="C148" s="39"/>
      <c r="D148" s="39"/>
      <c r="E148" s="138"/>
      <c r="F148" s="39"/>
      <c r="G148" s="39"/>
      <c r="H148" s="138"/>
      <c r="I148" s="60"/>
    </row>
    <row r="149" spans="1:11" ht="14.4">
      <c r="A149" s="34" t="s">
        <v>148</v>
      </c>
      <c r="C149" s="145" t="s">
        <v>571</v>
      </c>
      <c r="D149" s="145" t="s">
        <v>570</v>
      </c>
      <c r="E149" s="132" t="s">
        <v>566</v>
      </c>
      <c r="F149" s="145" t="s">
        <v>571</v>
      </c>
      <c r="G149" s="145" t="s">
        <v>570</v>
      </c>
      <c r="H149" s="132" t="s">
        <v>566</v>
      </c>
      <c r="I149" s="42"/>
      <c r="J149" s="42"/>
      <c r="K149" s="42"/>
    </row>
    <row r="150" spans="1:11" ht="39.6">
      <c r="A150" s="5" t="s">
        <v>0</v>
      </c>
      <c r="B150" s="12" t="s">
        <v>207</v>
      </c>
      <c r="C150" s="7" t="s">
        <v>200</v>
      </c>
      <c r="D150" s="7" t="s">
        <v>200</v>
      </c>
      <c r="E150" s="7" t="s">
        <v>200</v>
      </c>
      <c r="F150" s="7" t="s">
        <v>40</v>
      </c>
      <c r="G150" s="7" t="s">
        <v>40</v>
      </c>
      <c r="H150" s="7" t="s">
        <v>40</v>
      </c>
      <c r="I150" s="42"/>
      <c r="J150" s="42"/>
      <c r="K150" s="42"/>
    </row>
    <row r="151" spans="1:11">
      <c r="A151" s="55" t="s">
        <v>116</v>
      </c>
      <c r="B151" s="55" t="s">
        <v>116</v>
      </c>
      <c r="C151" s="45"/>
      <c r="D151" s="45"/>
      <c r="E151" s="139"/>
      <c r="F151" s="47">
        <v>1.1000000000000001</v>
      </c>
      <c r="G151" s="47">
        <v>1.1000000000000001</v>
      </c>
      <c r="H151" s="47">
        <v>1.1000000000000001</v>
      </c>
      <c r="I151" s="42"/>
      <c r="J151" s="42"/>
      <c r="K151" s="42"/>
    </row>
    <row r="152" spans="1:11">
      <c r="B152" s="13"/>
      <c r="C152" s="42"/>
      <c r="D152" s="42"/>
      <c r="E152" s="42"/>
      <c r="F152" s="42"/>
      <c r="G152" s="42"/>
      <c r="H152" s="42"/>
      <c r="I152" s="42"/>
    </row>
    <row r="153" spans="1:11" ht="14.4">
      <c r="A153" s="34" t="s">
        <v>316</v>
      </c>
      <c r="C153" s="145" t="s">
        <v>571</v>
      </c>
      <c r="D153" s="145" t="s">
        <v>570</v>
      </c>
      <c r="E153" s="132" t="s">
        <v>566</v>
      </c>
      <c r="F153" s="145" t="s">
        <v>571</v>
      </c>
      <c r="G153" s="145" t="s">
        <v>570</v>
      </c>
      <c r="H153" s="132" t="s">
        <v>566</v>
      </c>
      <c r="I153" s="42"/>
    </row>
    <row r="154" spans="1:11" ht="39.6">
      <c r="A154" s="5" t="s">
        <v>0</v>
      </c>
      <c r="B154" s="12" t="s">
        <v>207</v>
      </c>
      <c r="C154" s="7" t="s">
        <v>200</v>
      </c>
      <c r="D154" s="7" t="s">
        <v>200</v>
      </c>
      <c r="E154" s="7" t="s">
        <v>200</v>
      </c>
      <c r="F154" s="7" t="s">
        <v>40</v>
      </c>
      <c r="G154" s="7" t="s">
        <v>40</v>
      </c>
      <c r="H154" s="7" t="s">
        <v>40</v>
      </c>
      <c r="I154" s="42"/>
    </row>
    <row r="155" spans="1:11">
      <c r="A155" s="55" t="s">
        <v>116</v>
      </c>
      <c r="B155" s="55" t="s">
        <v>116</v>
      </c>
      <c r="C155" s="41">
        <v>2.37</v>
      </c>
      <c r="D155" s="41">
        <v>2.37</v>
      </c>
      <c r="E155" s="129">
        <f t="shared" ref="E155" si="30">(D155-C155)/C155</f>
        <v>0</v>
      </c>
      <c r="F155" s="41">
        <v>2.4700000000000002</v>
      </c>
      <c r="G155" s="41">
        <v>2.4700000000000002</v>
      </c>
      <c r="H155" s="129">
        <f t="shared" ref="H155" si="31">(G155-F155)/F155</f>
        <v>0</v>
      </c>
      <c r="I155" s="42"/>
    </row>
    <row r="156" spans="1:11">
      <c r="B156" s="13"/>
      <c r="C156" s="42"/>
      <c r="D156" s="42"/>
      <c r="E156" s="42"/>
      <c r="F156" s="42"/>
      <c r="G156" s="42"/>
      <c r="H156" s="42"/>
      <c r="I156" s="42"/>
    </row>
    <row r="157" spans="1:11" ht="14.4">
      <c r="A157" s="34" t="s">
        <v>149</v>
      </c>
      <c r="B157" s="42"/>
      <c r="C157" s="145" t="s">
        <v>571</v>
      </c>
      <c r="D157" s="145" t="s">
        <v>570</v>
      </c>
      <c r="E157" s="132" t="s">
        <v>566</v>
      </c>
      <c r="F157" s="145" t="s">
        <v>571</v>
      </c>
      <c r="G157" s="145" t="s">
        <v>570</v>
      </c>
      <c r="H157" s="132" t="s">
        <v>566</v>
      </c>
      <c r="I157" s="39"/>
    </row>
    <row r="158" spans="1:11" ht="26.4">
      <c r="A158" s="5" t="s">
        <v>0</v>
      </c>
      <c r="B158" s="12" t="s">
        <v>207</v>
      </c>
      <c r="C158" s="7" t="s">
        <v>30</v>
      </c>
      <c r="D158" s="7" t="s">
        <v>30</v>
      </c>
      <c r="E158" s="7" t="s">
        <v>30</v>
      </c>
      <c r="F158" s="7" t="s">
        <v>33</v>
      </c>
      <c r="G158" s="7" t="s">
        <v>33</v>
      </c>
      <c r="H158" s="7" t="s">
        <v>33</v>
      </c>
    </row>
    <row r="159" spans="1:11">
      <c r="A159" s="55" t="s">
        <v>236</v>
      </c>
      <c r="B159" s="55" t="s">
        <v>372</v>
      </c>
      <c r="C159" s="37">
        <v>0.88</v>
      </c>
      <c r="D159" s="37">
        <v>0.88</v>
      </c>
      <c r="E159" s="129">
        <f t="shared" ref="E159:E163" si="32">(D159-C159)/C159</f>
        <v>0</v>
      </c>
      <c r="F159" s="37">
        <v>0.44</v>
      </c>
      <c r="G159" s="37">
        <v>0.44</v>
      </c>
      <c r="H159" s="129">
        <f t="shared" ref="H159:H163" si="33">(G159-F159)/F159</f>
        <v>0</v>
      </c>
    </row>
    <row r="160" spans="1:11">
      <c r="A160" s="55" t="s">
        <v>237</v>
      </c>
      <c r="B160" s="55" t="s">
        <v>373</v>
      </c>
      <c r="C160" s="37">
        <v>0.88</v>
      </c>
      <c r="D160" s="37">
        <v>0.88</v>
      </c>
      <c r="E160" s="129">
        <f t="shared" si="32"/>
        <v>0</v>
      </c>
      <c r="F160" s="37">
        <v>0.44</v>
      </c>
      <c r="G160" s="37">
        <v>0.44</v>
      </c>
      <c r="H160" s="129">
        <f t="shared" si="33"/>
        <v>0</v>
      </c>
    </row>
    <row r="161" spans="1:9">
      <c r="A161" s="55" t="s">
        <v>238</v>
      </c>
      <c r="B161" s="55" t="s">
        <v>374</v>
      </c>
      <c r="C161" s="37">
        <v>58.4</v>
      </c>
      <c r="D161" s="37">
        <v>58.4</v>
      </c>
      <c r="E161" s="129">
        <f t="shared" si="32"/>
        <v>0</v>
      </c>
      <c r="F161" s="37">
        <v>29.2</v>
      </c>
      <c r="G161" s="37">
        <v>29.2</v>
      </c>
      <c r="H161" s="129">
        <f t="shared" si="33"/>
        <v>0</v>
      </c>
    </row>
    <row r="162" spans="1:9">
      <c r="A162" s="55" t="s">
        <v>239</v>
      </c>
      <c r="B162" s="55" t="s">
        <v>375</v>
      </c>
      <c r="C162" s="37">
        <v>46.98</v>
      </c>
      <c r="D162" s="37">
        <v>46.98</v>
      </c>
      <c r="E162" s="129">
        <f t="shared" si="32"/>
        <v>0</v>
      </c>
      <c r="F162" s="37">
        <v>23.49</v>
      </c>
      <c r="G162" s="37">
        <v>23.49</v>
      </c>
      <c r="H162" s="129">
        <f t="shared" si="33"/>
        <v>0</v>
      </c>
    </row>
    <row r="163" spans="1:9">
      <c r="A163" s="55" t="s">
        <v>240</v>
      </c>
      <c r="B163" s="55" t="s">
        <v>376</v>
      </c>
      <c r="C163" s="37">
        <v>46.98</v>
      </c>
      <c r="D163" s="37">
        <v>46.98</v>
      </c>
      <c r="E163" s="129">
        <f t="shared" si="32"/>
        <v>0</v>
      </c>
      <c r="F163" s="37">
        <v>23.49</v>
      </c>
      <c r="G163" s="37">
        <v>23.49</v>
      </c>
      <c r="H163" s="129">
        <f t="shared" si="33"/>
        <v>0</v>
      </c>
    </row>
    <row r="164" spans="1:9">
      <c r="A164" s="34"/>
    </row>
    <row r="165" spans="1:9" ht="14.4">
      <c r="A165" s="34" t="s">
        <v>150</v>
      </c>
      <c r="B165" s="42"/>
      <c r="C165" s="145" t="s">
        <v>571</v>
      </c>
      <c r="D165" s="145" t="s">
        <v>570</v>
      </c>
      <c r="E165" s="132" t="s">
        <v>566</v>
      </c>
      <c r="F165" s="145" t="s">
        <v>571</v>
      </c>
      <c r="G165" s="145" t="s">
        <v>570</v>
      </c>
      <c r="H165" s="132" t="s">
        <v>566</v>
      </c>
      <c r="I165" s="39"/>
    </row>
    <row r="166" spans="1:9" ht="39.6">
      <c r="A166" s="5" t="s">
        <v>0</v>
      </c>
      <c r="B166" s="12" t="s">
        <v>207</v>
      </c>
      <c r="C166" s="7" t="s">
        <v>202</v>
      </c>
      <c r="D166" s="7" t="s">
        <v>202</v>
      </c>
      <c r="E166" s="7" t="s">
        <v>202</v>
      </c>
      <c r="F166" s="7" t="s">
        <v>40</v>
      </c>
      <c r="G166" s="7" t="s">
        <v>40</v>
      </c>
      <c r="H166" s="7" t="s">
        <v>40</v>
      </c>
    </row>
    <row r="167" spans="1:9">
      <c r="A167" s="55" t="s">
        <v>236</v>
      </c>
      <c r="B167" s="55" t="s">
        <v>372</v>
      </c>
      <c r="C167" s="61"/>
      <c r="D167" s="61"/>
      <c r="E167" s="141"/>
      <c r="F167" s="47">
        <v>1.1000000000000001</v>
      </c>
      <c r="G167" s="47">
        <v>1.1000000000000001</v>
      </c>
      <c r="H167" s="129">
        <f t="shared" ref="H167:H171" si="34">(G167-F167)/F167</f>
        <v>0</v>
      </c>
    </row>
    <row r="168" spans="1:9">
      <c r="A168" s="55" t="s">
        <v>237</v>
      </c>
      <c r="B168" s="55" t="s">
        <v>373</v>
      </c>
      <c r="C168" s="61"/>
      <c r="D168" s="61"/>
      <c r="E168" s="141"/>
      <c r="F168" s="47">
        <v>1.1000000000000001</v>
      </c>
      <c r="G168" s="47">
        <v>1.1000000000000001</v>
      </c>
      <c r="H168" s="129">
        <f t="shared" si="34"/>
        <v>0</v>
      </c>
    </row>
    <row r="169" spans="1:9">
      <c r="A169" s="55" t="s">
        <v>238</v>
      </c>
      <c r="B169" s="55" t="s">
        <v>374</v>
      </c>
      <c r="C169" s="61"/>
      <c r="D169" s="61"/>
      <c r="E169" s="141"/>
      <c r="F169" s="47">
        <v>1.1000000000000001</v>
      </c>
      <c r="G169" s="47">
        <v>1.1000000000000001</v>
      </c>
      <c r="H169" s="129">
        <f t="shared" si="34"/>
        <v>0</v>
      </c>
    </row>
    <row r="170" spans="1:9">
      <c r="A170" s="55" t="s">
        <v>239</v>
      </c>
      <c r="B170" s="55" t="s">
        <v>375</v>
      </c>
      <c r="C170" s="61"/>
      <c r="D170" s="61"/>
      <c r="E170" s="141"/>
      <c r="F170" s="47">
        <v>1.1000000000000001</v>
      </c>
      <c r="G170" s="47">
        <v>1.1000000000000001</v>
      </c>
      <c r="H170" s="129">
        <f t="shared" si="34"/>
        <v>0</v>
      </c>
    </row>
    <row r="171" spans="1:9">
      <c r="A171" s="55" t="s">
        <v>240</v>
      </c>
      <c r="B171" s="55" t="s">
        <v>376</v>
      </c>
      <c r="C171" s="61"/>
      <c r="D171" s="61"/>
      <c r="E171" s="141"/>
      <c r="F171" s="47">
        <v>1.1000000000000001</v>
      </c>
      <c r="G171" s="47">
        <v>1.1000000000000001</v>
      </c>
      <c r="H171" s="129">
        <f t="shared" si="34"/>
        <v>0</v>
      </c>
    </row>
    <row r="172" spans="1:9">
      <c r="A172" s="34"/>
    </row>
    <row r="173" spans="1:9">
      <c r="A173" s="34"/>
    </row>
  </sheetData>
  <sheetProtection algorithmName="SHA-512" hashValue="SY1QTUD4wr7ETzVKYnpOb3wah95/bU5CyskUhmtglMJQ9JqZkuxcxmYFpe0JW8BCEmd3xrv7IE2P/L4xZcdseQ==" saltValue="GIlWf6N18MVGYC7Lc6mX5Q==" spinCount="100000" sheet="1" objects="1" scenarios="1" selectLockedCells="1" selectUnlockedCells="1"/>
  <mergeCells count="2">
    <mergeCell ref="I13:K13"/>
    <mergeCell ref="I20:K20"/>
  </mergeCells>
  <pageMargins left="0.7" right="0.7" top="0.75" bottom="0.75" header="0.3" footer="0.3"/>
  <pageSetup paperSize="9" scale="10" orientation="landscape" r:id="rId1"/>
  <headerFooter>
    <oddFooter>&amp;C&amp;1#&amp;"TIM Sans"&amp;8&amp;K4472C4TIM - Uso Interno - Tutti i diritti riservati.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theme="3" tint="-0.499984740745262"/>
  </sheetPr>
  <dimension ref="A1:I49"/>
  <sheetViews>
    <sheetView showGridLines="0" workbookViewId="0">
      <selection activeCell="G37" sqref="G37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5546875" style="2" customWidth="1"/>
    <col min="5" max="5" width="10.5546875" style="25" customWidth="1"/>
    <col min="6" max="6" width="26.5546875" style="2" customWidth="1"/>
    <col min="7" max="8" width="20.109375" style="2" bestFit="1" customWidth="1"/>
    <col min="9" max="16384" width="9.109375" style="2"/>
  </cols>
  <sheetData>
    <row r="1" spans="1:9">
      <c r="A1" s="20"/>
      <c r="B1" s="21"/>
      <c r="C1" s="21"/>
      <c r="D1" s="21"/>
      <c r="E1" s="22"/>
      <c r="F1" s="21"/>
      <c r="G1" s="21"/>
      <c r="H1" s="21"/>
      <c r="I1" s="23"/>
    </row>
    <row r="2" spans="1:9">
      <c r="A2" s="24"/>
      <c r="F2" s="26" t="s">
        <v>399</v>
      </c>
      <c r="G2" s="27">
        <f>G7+G14</f>
        <v>12247809.529999999</v>
      </c>
      <c r="H2" s="27">
        <f>H7+H14</f>
        <v>12247809.529999999</v>
      </c>
      <c r="I2" s="28"/>
    </row>
    <row r="3" spans="1:9">
      <c r="A3" s="24"/>
      <c r="E3" s="2"/>
      <c r="F3" s="25"/>
      <c r="I3" s="28"/>
    </row>
    <row r="4" spans="1:9">
      <c r="A4" s="29"/>
      <c r="B4" s="30"/>
      <c r="C4" s="30"/>
      <c r="D4" s="30"/>
      <c r="E4" s="30"/>
      <c r="F4" s="31"/>
      <c r="G4" s="30"/>
      <c r="H4" s="30"/>
      <c r="I4" s="32"/>
    </row>
    <row r="5" spans="1:9">
      <c r="A5" s="20"/>
      <c r="B5" s="21"/>
      <c r="C5" s="21"/>
      <c r="D5" s="21"/>
      <c r="E5" s="21"/>
      <c r="F5" s="22"/>
      <c r="G5" s="21"/>
      <c r="H5" s="21"/>
      <c r="I5" s="23"/>
    </row>
    <row r="6" spans="1:9">
      <c r="A6" s="24"/>
      <c r="I6" s="28"/>
    </row>
    <row r="7" spans="1:9">
      <c r="A7" s="24"/>
      <c r="E7" s="2"/>
      <c r="F7" s="26" t="s">
        <v>400</v>
      </c>
      <c r="G7" s="27">
        <f>ROUND(SUMPRODUCT('PESI SSUP (2)'!$D$9:$D$29,SSUP!C7:C27),2)</f>
        <v>11909450.939999999</v>
      </c>
      <c r="H7" s="27">
        <f>ROUND(SUMPRODUCT('PESI SSUP (2)'!$D$9:$D$29,SSUP!D7:D27),2)</f>
        <v>11909450.939999999</v>
      </c>
      <c r="I7" s="28"/>
    </row>
    <row r="8" spans="1:9">
      <c r="A8" s="24"/>
      <c r="E8" s="2"/>
      <c r="F8" s="25"/>
      <c r="I8" s="28"/>
    </row>
    <row r="9" spans="1:9">
      <c r="A9" s="24"/>
      <c r="E9" s="2"/>
      <c r="F9" s="25"/>
      <c r="I9" s="28"/>
    </row>
    <row r="10" spans="1:9">
      <c r="A10" s="24"/>
      <c r="E10" s="2"/>
      <c r="I10" s="28"/>
    </row>
    <row r="11" spans="1:9">
      <c r="A11" s="29"/>
      <c r="B11" s="30"/>
      <c r="C11" s="30"/>
      <c r="D11" s="30"/>
      <c r="E11" s="30"/>
      <c r="F11" s="31"/>
      <c r="G11" s="30"/>
      <c r="H11" s="30"/>
      <c r="I11" s="32"/>
    </row>
    <row r="12" spans="1:9">
      <c r="A12" s="20"/>
      <c r="B12" s="21"/>
      <c r="C12" s="21"/>
      <c r="D12" s="21"/>
      <c r="E12" s="22"/>
      <c r="F12" s="21"/>
      <c r="G12" s="21"/>
      <c r="H12" s="21"/>
      <c r="I12" s="23"/>
    </row>
    <row r="13" spans="1:9">
      <c r="A13" s="24"/>
      <c r="E13" s="2"/>
      <c r="I13" s="28"/>
    </row>
    <row r="14" spans="1:9">
      <c r="A14" s="24"/>
      <c r="F14" s="26" t="s">
        <v>401</v>
      </c>
      <c r="G14" s="27">
        <f>ROUND(SUMPRODUCT('PESI SSUP (2)'!$D$37:$D$41,SSUP!C34:C38),2)</f>
        <v>338358.59</v>
      </c>
      <c r="H14" s="27">
        <f>ROUND(SUMPRODUCT('PESI SSUP (2)'!$D$37:$D$41,SSUP!D34:D38),2)</f>
        <v>338358.59</v>
      </c>
      <c r="I14" s="28"/>
    </row>
    <row r="15" spans="1:9">
      <c r="A15" s="24"/>
      <c r="F15" s="25"/>
      <c r="I15" s="28"/>
    </row>
    <row r="16" spans="1:9">
      <c r="A16" s="24"/>
      <c r="F16" s="25"/>
      <c r="I16" s="28"/>
    </row>
    <row r="17" spans="1:9">
      <c r="A17" s="24"/>
      <c r="F17" s="25"/>
      <c r="I17" s="28"/>
    </row>
    <row r="18" spans="1:9">
      <c r="A18" s="29"/>
      <c r="B18" s="30"/>
      <c r="C18" s="30"/>
      <c r="D18" s="30"/>
      <c r="E18" s="31"/>
      <c r="F18" s="31"/>
      <c r="G18" s="30"/>
      <c r="H18" s="30"/>
      <c r="I18" s="32"/>
    </row>
    <row r="19" spans="1:9">
      <c r="F19" s="25"/>
    </row>
    <row r="20" spans="1:9">
      <c r="F20" s="25"/>
    </row>
    <row r="21" spans="1:9">
      <c r="F21" s="25"/>
    </row>
    <row r="22" spans="1:9">
      <c r="F22" s="25"/>
    </row>
    <row r="23" spans="1:9">
      <c r="F23" s="25"/>
    </row>
    <row r="24" spans="1:9">
      <c r="F24" s="25"/>
      <c r="G24" s="33"/>
      <c r="H24" s="33"/>
    </row>
    <row r="25" spans="1:9">
      <c r="F25" s="25"/>
    </row>
    <row r="26" spans="1:9">
      <c r="F26" s="25"/>
    </row>
    <row r="27" spans="1:9">
      <c r="F27" s="25"/>
    </row>
    <row r="28" spans="1:9">
      <c r="F28" s="25"/>
    </row>
    <row r="29" spans="1:9">
      <c r="F29" s="25"/>
    </row>
    <row r="30" spans="1:9">
      <c r="F30" s="25"/>
    </row>
    <row r="31" spans="1:9">
      <c r="F31" s="25"/>
    </row>
    <row r="32" spans="1:9">
      <c r="F32" s="25"/>
    </row>
    <row r="33" spans="6:6">
      <c r="F33" s="25"/>
    </row>
    <row r="34" spans="6:6">
      <c r="F34" s="25"/>
    </row>
    <row r="35" spans="6:6">
      <c r="F35" s="25"/>
    </row>
    <row r="36" spans="6:6">
      <c r="F36" s="25"/>
    </row>
    <row r="37" spans="6:6">
      <c r="F37" s="25"/>
    </row>
    <row r="38" spans="6:6">
      <c r="F38" s="25"/>
    </row>
    <row r="39" spans="6:6">
      <c r="F39" s="25"/>
    </row>
    <row r="40" spans="6:6">
      <c r="F40" s="25"/>
    </row>
    <row r="41" spans="6:6">
      <c r="F41" s="25"/>
    </row>
    <row r="42" spans="6:6">
      <c r="F42" s="25"/>
    </row>
    <row r="43" spans="6:6">
      <c r="F43" s="25"/>
    </row>
    <row r="44" spans="6:6">
      <c r="F44" s="25"/>
    </row>
    <row r="45" spans="6:6">
      <c r="F45" s="25"/>
    </row>
    <row r="46" spans="6:6">
      <c r="F46" s="25"/>
    </row>
    <row r="47" spans="6:6">
      <c r="F47" s="25"/>
    </row>
    <row r="48" spans="6:6">
      <c r="F48" s="25"/>
    </row>
    <row r="49" spans="6:6">
      <c r="F49" s="25"/>
    </row>
  </sheetData>
  <sheetProtection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662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2926080</xdr:colOff>
                <xdr:row>2</xdr:row>
                <xdr:rowOff>121920</xdr:rowOff>
              </to>
            </anchor>
          </objectPr>
        </oleObject>
      </mc:Choice>
      <mc:Fallback>
        <oleObject progId="Equation.3" shapeId="26629" r:id="rId4"/>
      </mc:Fallback>
    </mc:AlternateContent>
    <mc:AlternateContent xmlns:mc="http://schemas.openxmlformats.org/markup-compatibility/2006">
      <mc:Choice Requires="x14">
        <oleObject progId="Equation.3" shapeId="26630" r:id="rId6">
          <objectPr defaultSize="0" autoPict="0" r:id="rId7">
            <anchor moveWithCells="1" sizeWithCells="1">
              <from>
                <xdr:col>0</xdr:col>
                <xdr:colOff>601980</xdr:colOff>
                <xdr:row>4</xdr:row>
                <xdr:rowOff>114300</xdr:rowOff>
              </from>
              <to>
                <xdr:col>1</xdr:col>
                <xdr:colOff>2659380</xdr:colOff>
                <xdr:row>10</xdr:row>
                <xdr:rowOff>38100</xdr:rowOff>
              </to>
            </anchor>
          </objectPr>
        </oleObject>
      </mc:Choice>
      <mc:Fallback>
        <oleObject progId="Equation.3" shapeId="26630" r:id="rId6"/>
      </mc:Fallback>
    </mc:AlternateContent>
    <mc:AlternateContent xmlns:mc="http://schemas.openxmlformats.org/markup-compatibility/2006">
      <mc:Choice Requires="x14">
        <oleObject progId="Equation.3" shapeId="26631" r:id="rId8">
          <objectPr defaultSize="0" autoPict="0" r:id="rId9">
            <anchor moveWithCells="1" sizeWithCells="1">
              <from>
                <xdr:col>1</xdr:col>
                <xdr:colOff>0</xdr:colOff>
                <xdr:row>12</xdr:row>
                <xdr:rowOff>30480</xdr:rowOff>
              </from>
              <to>
                <xdr:col>1</xdr:col>
                <xdr:colOff>2522220</xdr:colOff>
                <xdr:row>17</xdr:row>
                <xdr:rowOff>106680</xdr:rowOff>
              </to>
            </anchor>
          </objectPr>
        </oleObject>
      </mc:Choice>
      <mc:Fallback>
        <oleObject progId="Equation.3" shapeId="26631" r:id="rId8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4" tint="-0.249977111117893"/>
  </sheetPr>
  <dimension ref="A1:G41"/>
  <sheetViews>
    <sheetView showGridLines="0" workbookViewId="0">
      <selection activeCell="G37" sqref="G37"/>
    </sheetView>
  </sheetViews>
  <sheetFormatPr defaultColWidth="9.109375" defaultRowHeight="13.2"/>
  <cols>
    <col min="1" max="1" width="9.109375" style="2"/>
    <col min="2" max="2" width="42.88671875" style="2" customWidth="1"/>
    <col min="3" max="3" width="9.109375" style="2"/>
    <col min="4" max="4" width="12.5546875" style="2" customWidth="1"/>
    <col min="5" max="16384" width="9.109375" style="2"/>
  </cols>
  <sheetData>
    <row r="1" spans="1:7">
      <c r="A1" s="1" t="s">
        <v>277</v>
      </c>
      <c r="C1" s="1"/>
    </row>
    <row r="3" spans="1:7">
      <c r="B3" s="13"/>
    </row>
    <row r="4" spans="1:7">
      <c r="A4" s="175" t="s">
        <v>278</v>
      </c>
      <c r="B4" s="175"/>
      <c r="C4" s="175"/>
    </row>
    <row r="5" spans="1:7">
      <c r="A5" s="3"/>
      <c r="B5" s="3"/>
      <c r="C5" s="3"/>
    </row>
    <row r="6" spans="1:7">
      <c r="B6" s="14" t="s">
        <v>253</v>
      </c>
    </row>
    <row r="7" spans="1:7" ht="12.75" customHeight="1">
      <c r="B7" s="172" t="s">
        <v>410</v>
      </c>
      <c r="C7" s="171" t="s">
        <v>151</v>
      </c>
      <c r="D7" s="172" t="s">
        <v>550</v>
      </c>
      <c r="E7" s="15"/>
    </row>
    <row r="8" spans="1:7" ht="13.5" customHeight="1">
      <c r="B8" s="172"/>
      <c r="C8" s="171"/>
      <c r="D8" s="172"/>
      <c r="E8" s="15"/>
    </row>
    <row r="9" spans="1:7">
      <c r="B9" s="16" t="s">
        <v>172</v>
      </c>
      <c r="C9" s="17">
        <v>1</v>
      </c>
      <c r="D9" s="101">
        <v>9086</v>
      </c>
      <c r="E9" s="15"/>
    </row>
    <row r="10" spans="1:7">
      <c r="B10" s="16" t="s">
        <v>173</v>
      </c>
      <c r="C10" s="17">
        <v>2</v>
      </c>
      <c r="D10" s="101">
        <v>14561</v>
      </c>
      <c r="E10" s="15"/>
    </row>
    <row r="11" spans="1:7">
      <c r="B11" s="16" t="s">
        <v>174</v>
      </c>
      <c r="C11" s="17">
        <v>3</v>
      </c>
      <c r="D11" s="101">
        <v>22988</v>
      </c>
      <c r="E11" s="15"/>
    </row>
    <row r="12" spans="1:7">
      <c r="B12" s="16" t="s">
        <v>175</v>
      </c>
      <c r="C12" s="17">
        <v>4</v>
      </c>
      <c r="D12" s="101">
        <v>8157</v>
      </c>
      <c r="E12" s="15"/>
    </row>
    <row r="13" spans="1:7">
      <c r="B13" s="16" t="s">
        <v>176</v>
      </c>
      <c r="C13" s="17">
        <v>5</v>
      </c>
      <c r="D13" s="101">
        <v>12119</v>
      </c>
      <c r="E13" s="15"/>
    </row>
    <row r="14" spans="1:7">
      <c r="B14" s="16" t="s">
        <v>177</v>
      </c>
      <c r="C14" s="17">
        <v>6</v>
      </c>
      <c r="D14" s="101">
        <v>17844</v>
      </c>
      <c r="E14" s="15"/>
    </row>
    <row r="15" spans="1:7">
      <c r="B15" s="16" t="s">
        <v>178</v>
      </c>
      <c r="C15" s="17">
        <v>7</v>
      </c>
      <c r="D15" s="101">
        <v>974</v>
      </c>
      <c r="E15" s="15"/>
      <c r="G15" s="13"/>
    </row>
    <row r="16" spans="1:7">
      <c r="B16" s="16" t="s">
        <v>179</v>
      </c>
      <c r="C16" s="17">
        <v>8</v>
      </c>
      <c r="D16" s="101">
        <v>2235</v>
      </c>
      <c r="E16" s="15"/>
      <c r="G16" s="13"/>
    </row>
    <row r="17" spans="1:7">
      <c r="B17" s="16" t="s">
        <v>180</v>
      </c>
      <c r="C17" s="17">
        <v>9</v>
      </c>
      <c r="D17" s="101">
        <v>6281</v>
      </c>
      <c r="E17" s="15"/>
      <c r="G17" s="13"/>
    </row>
    <row r="18" spans="1:7">
      <c r="B18" s="16" t="s">
        <v>181</v>
      </c>
      <c r="C18" s="17">
        <v>10</v>
      </c>
      <c r="D18" s="101">
        <v>0</v>
      </c>
      <c r="E18" s="15"/>
      <c r="G18" s="13"/>
    </row>
    <row r="19" spans="1:7">
      <c r="B19" s="16" t="s">
        <v>182</v>
      </c>
      <c r="C19" s="17">
        <v>11</v>
      </c>
      <c r="D19" s="101">
        <v>0</v>
      </c>
      <c r="E19" s="15"/>
      <c r="G19" s="13"/>
    </row>
    <row r="20" spans="1:7">
      <c r="B20" s="16" t="s">
        <v>183</v>
      </c>
      <c r="C20" s="17">
        <v>12</v>
      </c>
      <c r="D20" s="101">
        <v>277</v>
      </c>
      <c r="E20" s="15"/>
      <c r="G20" s="13"/>
    </row>
    <row r="21" spans="1:7">
      <c r="B21" s="16" t="s">
        <v>184</v>
      </c>
      <c r="C21" s="17">
        <v>13</v>
      </c>
      <c r="D21" s="101">
        <v>18</v>
      </c>
      <c r="E21" s="15"/>
      <c r="G21" s="13"/>
    </row>
    <row r="22" spans="1:7">
      <c r="B22" s="16" t="s">
        <v>185</v>
      </c>
      <c r="C22" s="17">
        <v>14</v>
      </c>
      <c r="D22" s="101">
        <v>41</v>
      </c>
      <c r="E22" s="15"/>
      <c r="G22" s="13"/>
    </row>
    <row r="23" spans="1:7">
      <c r="B23" s="16" t="s">
        <v>186</v>
      </c>
      <c r="C23" s="17">
        <v>15</v>
      </c>
      <c r="D23" s="101">
        <v>88</v>
      </c>
      <c r="E23" s="15"/>
      <c r="G23" s="13"/>
    </row>
    <row r="24" spans="1:7">
      <c r="B24" s="16" t="s">
        <v>187</v>
      </c>
      <c r="C24" s="17">
        <v>16</v>
      </c>
      <c r="D24" s="101">
        <v>112</v>
      </c>
      <c r="E24" s="15"/>
      <c r="G24" s="13"/>
    </row>
    <row r="25" spans="1:7">
      <c r="B25" s="16" t="s">
        <v>188</v>
      </c>
      <c r="C25" s="17">
        <v>17</v>
      </c>
      <c r="D25" s="101">
        <v>12</v>
      </c>
      <c r="E25" s="15"/>
      <c r="G25" s="13"/>
    </row>
    <row r="26" spans="1:7">
      <c r="B26" s="16" t="s">
        <v>189</v>
      </c>
      <c r="C26" s="17">
        <v>18</v>
      </c>
      <c r="D26" s="101">
        <v>27</v>
      </c>
      <c r="E26" s="15"/>
      <c r="G26" s="13"/>
    </row>
    <row r="27" spans="1:7">
      <c r="B27" s="16" t="s">
        <v>284</v>
      </c>
      <c r="C27" s="17">
        <v>19</v>
      </c>
      <c r="D27" s="101">
        <v>3783</v>
      </c>
      <c r="E27" s="15"/>
    </row>
    <row r="28" spans="1:7">
      <c r="B28" s="16" t="s">
        <v>285</v>
      </c>
      <c r="C28" s="17">
        <v>20</v>
      </c>
      <c r="D28" s="101">
        <v>2969</v>
      </c>
      <c r="E28" s="15"/>
    </row>
    <row r="29" spans="1:7">
      <c r="B29" s="16" t="s">
        <v>286</v>
      </c>
      <c r="C29" s="17">
        <v>21</v>
      </c>
      <c r="D29" s="101">
        <v>2965</v>
      </c>
      <c r="E29" s="15"/>
    </row>
    <row r="30" spans="1:7">
      <c r="B30" s="18"/>
      <c r="C30" s="19"/>
      <c r="D30" s="19"/>
      <c r="E30" s="19"/>
    </row>
    <row r="31" spans="1:7">
      <c r="B31" s="13"/>
    </row>
    <row r="32" spans="1:7">
      <c r="A32" s="175" t="s">
        <v>279</v>
      </c>
      <c r="B32" s="175"/>
      <c r="C32" s="175"/>
    </row>
    <row r="33" spans="1:5" ht="12.75" customHeight="1">
      <c r="A33" s="3"/>
      <c r="B33" s="3"/>
      <c r="C33" s="3"/>
    </row>
    <row r="34" spans="1:5">
      <c r="B34" s="14" t="s">
        <v>254</v>
      </c>
    </row>
    <row r="35" spans="1:5" ht="12.75" customHeight="1">
      <c r="B35" s="172" t="s">
        <v>411</v>
      </c>
      <c r="C35" s="171" t="s">
        <v>151</v>
      </c>
      <c r="D35" s="172" t="s">
        <v>551</v>
      </c>
      <c r="E35" s="15"/>
    </row>
    <row r="36" spans="1:5" ht="13.5" customHeight="1">
      <c r="B36" s="172"/>
      <c r="C36" s="171"/>
      <c r="D36" s="172"/>
      <c r="E36" s="15"/>
    </row>
    <row r="37" spans="1:5">
      <c r="B37" s="16" t="s">
        <v>192</v>
      </c>
      <c r="C37" s="17">
        <v>1</v>
      </c>
      <c r="D37" s="101">
        <v>64</v>
      </c>
      <c r="E37" s="15"/>
    </row>
    <row r="38" spans="1:5">
      <c r="B38" s="16" t="s">
        <v>193</v>
      </c>
      <c r="C38" s="17">
        <v>2</v>
      </c>
      <c r="D38" s="101">
        <v>51</v>
      </c>
      <c r="E38" s="15"/>
    </row>
    <row r="39" spans="1:5">
      <c r="B39" s="16" t="s">
        <v>194</v>
      </c>
      <c r="C39" s="17">
        <v>3</v>
      </c>
      <c r="D39" s="101">
        <v>539</v>
      </c>
      <c r="E39" s="15"/>
    </row>
    <row r="40" spans="1:5">
      <c r="B40" s="16" t="s">
        <v>195</v>
      </c>
      <c r="C40" s="17">
        <v>4</v>
      </c>
      <c r="D40" s="101">
        <v>0</v>
      </c>
      <c r="E40" s="15"/>
    </row>
    <row r="41" spans="1:5">
      <c r="B41" s="16" t="s">
        <v>196</v>
      </c>
      <c r="C41" s="17">
        <v>5</v>
      </c>
      <c r="D41" s="101">
        <v>175</v>
      </c>
      <c r="E41" s="15"/>
    </row>
  </sheetData>
  <sheetProtection selectLockedCells="1" selectUnlockedCells="1"/>
  <mergeCells count="8">
    <mergeCell ref="A32:C32"/>
    <mergeCell ref="B35:B36"/>
    <mergeCell ref="C35:C36"/>
    <mergeCell ref="D35:D36"/>
    <mergeCell ref="A4:C4"/>
    <mergeCell ref="B7:B8"/>
    <mergeCell ref="C7:C8"/>
    <mergeCell ref="D7:D8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E38"/>
  <sheetViews>
    <sheetView showGridLines="0" tabSelected="1" workbookViewId="0">
      <selection activeCell="B29" sqref="B29"/>
    </sheetView>
  </sheetViews>
  <sheetFormatPr defaultColWidth="9.109375" defaultRowHeight="13.2"/>
  <cols>
    <col min="1" max="1" width="46.44140625" style="2" bestFit="1" customWidth="1"/>
    <col min="2" max="2" width="60.5546875" style="2" bestFit="1" customWidth="1"/>
    <col min="3" max="4" width="25.44140625" style="2" customWidth="1"/>
    <col min="5" max="5" width="25.44140625" style="127" customWidth="1"/>
    <col min="6" max="6" width="15.5546875" style="2" bestFit="1" customWidth="1"/>
    <col min="7" max="7" width="14.5546875" style="2" bestFit="1" customWidth="1"/>
    <col min="8" max="8" width="29.44140625" style="2" bestFit="1" customWidth="1"/>
    <col min="9" max="9" width="16.109375" style="2" customWidth="1"/>
    <col min="10" max="10" width="19.5546875" style="2" customWidth="1"/>
    <col min="11" max="11" width="16.109375" style="2" customWidth="1"/>
    <col min="12" max="16384" width="9.109375" style="2"/>
  </cols>
  <sheetData>
    <row r="1" spans="1:5">
      <c r="A1" s="175" t="s">
        <v>121</v>
      </c>
      <c r="B1" s="175"/>
      <c r="C1" s="175"/>
    </row>
    <row r="2" spans="1:5">
      <c r="A2" s="1"/>
    </row>
    <row r="3" spans="1:5">
      <c r="A3" s="175" t="s">
        <v>278</v>
      </c>
      <c r="B3" s="175"/>
      <c r="C3" s="175"/>
    </row>
    <row r="4" spans="1:5">
      <c r="A4" s="3"/>
      <c r="B4" s="3"/>
      <c r="C4" s="3"/>
      <c r="D4" s="3"/>
      <c r="E4" s="137"/>
    </row>
    <row r="5" spans="1:5" ht="14.4">
      <c r="A5" s="3" t="s">
        <v>190</v>
      </c>
      <c r="B5" s="3"/>
      <c r="C5" s="145" t="s">
        <v>571</v>
      </c>
      <c r="D5" s="145" t="s">
        <v>570</v>
      </c>
      <c r="E5" s="132" t="s">
        <v>566</v>
      </c>
    </row>
    <row r="6" spans="1:5" ht="26.4">
      <c r="A6" s="5" t="s">
        <v>0</v>
      </c>
      <c r="B6" s="6" t="s">
        <v>207</v>
      </c>
      <c r="C6" s="7" t="s">
        <v>120</v>
      </c>
      <c r="D6" s="7" t="s">
        <v>120</v>
      </c>
      <c r="E6" s="7" t="s">
        <v>120</v>
      </c>
    </row>
    <row r="7" spans="1:5">
      <c r="A7" s="10" t="s">
        <v>172</v>
      </c>
      <c r="B7" s="10" t="s">
        <v>257</v>
      </c>
      <c r="C7" s="11">
        <v>139.19999999999999</v>
      </c>
      <c r="D7" s="11">
        <v>139.19999999999999</v>
      </c>
      <c r="E7" s="129">
        <f>(D7-C7)/C7</f>
        <v>0</v>
      </c>
    </row>
    <row r="8" spans="1:5">
      <c r="A8" s="10" t="s">
        <v>173</v>
      </c>
      <c r="B8" s="10" t="s">
        <v>258</v>
      </c>
      <c r="C8" s="11">
        <v>119.32</v>
      </c>
      <c r="D8" s="11">
        <v>119.32</v>
      </c>
      <c r="E8" s="129">
        <f t="shared" ref="E8:E27" si="0">(D8-C8)/C8</f>
        <v>0</v>
      </c>
    </row>
    <row r="9" spans="1:5">
      <c r="A9" s="10" t="s">
        <v>174</v>
      </c>
      <c r="B9" s="10" t="s">
        <v>259</v>
      </c>
      <c r="C9" s="11">
        <v>99.43</v>
      </c>
      <c r="D9" s="11">
        <v>99.43</v>
      </c>
      <c r="E9" s="129">
        <f t="shared" si="0"/>
        <v>0</v>
      </c>
    </row>
    <row r="10" spans="1:5">
      <c r="A10" s="10" t="s">
        <v>175</v>
      </c>
      <c r="B10" s="10" t="s">
        <v>287</v>
      </c>
      <c r="C10" s="11">
        <v>139.19999999999999</v>
      </c>
      <c r="D10" s="11">
        <v>139.19999999999999</v>
      </c>
      <c r="E10" s="129">
        <f t="shared" si="0"/>
        <v>0</v>
      </c>
    </row>
    <row r="11" spans="1:5">
      <c r="A11" s="10" t="s">
        <v>176</v>
      </c>
      <c r="B11" s="10" t="s">
        <v>288</v>
      </c>
      <c r="C11" s="11">
        <v>119.32</v>
      </c>
      <c r="D11" s="11">
        <v>119.32</v>
      </c>
      <c r="E11" s="129">
        <f t="shared" si="0"/>
        <v>0</v>
      </c>
    </row>
    <row r="12" spans="1:5">
      <c r="A12" s="10" t="s">
        <v>177</v>
      </c>
      <c r="B12" s="10" t="s">
        <v>289</v>
      </c>
      <c r="C12" s="11">
        <v>99.43</v>
      </c>
      <c r="D12" s="11">
        <v>99.43</v>
      </c>
      <c r="E12" s="129">
        <f t="shared" si="0"/>
        <v>0</v>
      </c>
    </row>
    <row r="13" spans="1:5">
      <c r="A13" s="10" t="s">
        <v>178</v>
      </c>
      <c r="B13" s="10" t="s">
        <v>260</v>
      </c>
      <c r="C13" s="11">
        <v>139.19999999999999</v>
      </c>
      <c r="D13" s="11">
        <v>139.19999999999999</v>
      </c>
      <c r="E13" s="129">
        <f t="shared" si="0"/>
        <v>0</v>
      </c>
    </row>
    <row r="14" spans="1:5">
      <c r="A14" s="10" t="s">
        <v>179</v>
      </c>
      <c r="B14" s="10" t="s">
        <v>261</v>
      </c>
      <c r="C14" s="11">
        <v>119.32</v>
      </c>
      <c r="D14" s="11">
        <v>119.32</v>
      </c>
      <c r="E14" s="129">
        <f t="shared" si="0"/>
        <v>0</v>
      </c>
    </row>
    <row r="15" spans="1:5">
      <c r="A15" s="10" t="s">
        <v>180</v>
      </c>
      <c r="B15" s="10" t="s">
        <v>262</v>
      </c>
      <c r="C15" s="11">
        <v>99.43</v>
      </c>
      <c r="D15" s="11">
        <v>99.43</v>
      </c>
      <c r="E15" s="129">
        <f t="shared" si="0"/>
        <v>0</v>
      </c>
    </row>
    <row r="16" spans="1:5">
      <c r="A16" s="10" t="s">
        <v>181</v>
      </c>
      <c r="B16" s="10" t="s">
        <v>263</v>
      </c>
      <c r="C16" s="11">
        <v>139.19999999999999</v>
      </c>
      <c r="D16" s="11">
        <v>139.19999999999999</v>
      </c>
      <c r="E16" s="129">
        <f t="shared" si="0"/>
        <v>0</v>
      </c>
    </row>
    <row r="17" spans="1:5">
      <c r="A17" s="10" t="s">
        <v>182</v>
      </c>
      <c r="B17" s="10" t="s">
        <v>264</v>
      </c>
      <c r="C17" s="11">
        <v>119.32</v>
      </c>
      <c r="D17" s="11">
        <v>119.32</v>
      </c>
      <c r="E17" s="129">
        <f t="shared" si="0"/>
        <v>0</v>
      </c>
    </row>
    <row r="18" spans="1:5">
      <c r="A18" s="10" t="s">
        <v>183</v>
      </c>
      <c r="B18" s="10" t="s">
        <v>265</v>
      </c>
      <c r="C18" s="11">
        <v>99.43</v>
      </c>
      <c r="D18" s="11">
        <v>99.43</v>
      </c>
      <c r="E18" s="129">
        <f t="shared" si="0"/>
        <v>0</v>
      </c>
    </row>
    <row r="19" spans="1:5">
      <c r="A19" s="10" t="s">
        <v>184</v>
      </c>
      <c r="B19" s="10" t="s">
        <v>266</v>
      </c>
      <c r="C19" s="11">
        <v>139.19999999999999</v>
      </c>
      <c r="D19" s="11">
        <v>139.19999999999999</v>
      </c>
      <c r="E19" s="129">
        <f t="shared" si="0"/>
        <v>0</v>
      </c>
    </row>
    <row r="20" spans="1:5">
      <c r="A20" s="10" t="s">
        <v>185</v>
      </c>
      <c r="B20" s="10" t="s">
        <v>267</v>
      </c>
      <c r="C20" s="11">
        <v>119.32</v>
      </c>
      <c r="D20" s="11">
        <v>119.32</v>
      </c>
      <c r="E20" s="129">
        <f t="shared" si="0"/>
        <v>0</v>
      </c>
    </row>
    <row r="21" spans="1:5">
      <c r="A21" s="10" t="s">
        <v>186</v>
      </c>
      <c r="B21" s="10" t="s">
        <v>268</v>
      </c>
      <c r="C21" s="11">
        <v>99.43</v>
      </c>
      <c r="D21" s="11">
        <v>99.43</v>
      </c>
      <c r="E21" s="129">
        <f t="shared" si="0"/>
        <v>0</v>
      </c>
    </row>
    <row r="22" spans="1:5">
      <c r="A22" s="10" t="s">
        <v>187</v>
      </c>
      <c r="B22" s="10" t="s">
        <v>269</v>
      </c>
      <c r="C22" s="11">
        <v>139.19999999999999</v>
      </c>
      <c r="D22" s="11">
        <v>139.19999999999999</v>
      </c>
      <c r="E22" s="129">
        <f t="shared" si="0"/>
        <v>0</v>
      </c>
    </row>
    <row r="23" spans="1:5">
      <c r="A23" s="10" t="s">
        <v>188</v>
      </c>
      <c r="B23" s="10" t="s">
        <v>270</v>
      </c>
      <c r="C23" s="11">
        <v>119.32</v>
      </c>
      <c r="D23" s="11">
        <v>119.32</v>
      </c>
      <c r="E23" s="129">
        <f t="shared" si="0"/>
        <v>0</v>
      </c>
    </row>
    <row r="24" spans="1:5">
      <c r="A24" s="10" t="s">
        <v>189</v>
      </c>
      <c r="B24" s="10" t="s">
        <v>271</v>
      </c>
      <c r="C24" s="11">
        <v>99.43</v>
      </c>
      <c r="D24" s="11">
        <v>99.43</v>
      </c>
      <c r="E24" s="129">
        <f t="shared" si="0"/>
        <v>0</v>
      </c>
    </row>
    <row r="25" spans="1:5">
      <c r="A25" s="10" t="s">
        <v>284</v>
      </c>
      <c r="B25" s="10" t="s">
        <v>281</v>
      </c>
      <c r="C25" s="11">
        <v>139.19999999999999</v>
      </c>
      <c r="D25" s="11">
        <v>139.19999999999999</v>
      </c>
      <c r="E25" s="129">
        <f t="shared" si="0"/>
        <v>0</v>
      </c>
    </row>
    <row r="26" spans="1:5">
      <c r="A26" s="10" t="s">
        <v>285</v>
      </c>
      <c r="B26" s="10" t="s">
        <v>282</v>
      </c>
      <c r="C26" s="11">
        <v>119.32</v>
      </c>
      <c r="D26" s="11">
        <v>119.32</v>
      </c>
      <c r="E26" s="129">
        <f t="shared" si="0"/>
        <v>0</v>
      </c>
    </row>
    <row r="27" spans="1:5">
      <c r="A27" s="10" t="s">
        <v>286</v>
      </c>
      <c r="B27" s="10" t="s">
        <v>283</v>
      </c>
      <c r="C27" s="11">
        <v>99.43</v>
      </c>
      <c r="D27" s="11">
        <v>99.43</v>
      </c>
      <c r="E27" s="129">
        <f t="shared" si="0"/>
        <v>0</v>
      </c>
    </row>
    <row r="30" spans="1:5">
      <c r="A30" s="175" t="s">
        <v>279</v>
      </c>
      <c r="B30" s="175"/>
      <c r="C30" s="175"/>
    </row>
    <row r="31" spans="1:5">
      <c r="A31" s="3"/>
      <c r="B31" s="3"/>
      <c r="C31" s="3"/>
      <c r="D31" s="3"/>
      <c r="E31" s="137"/>
    </row>
    <row r="32" spans="1:5" ht="14.4">
      <c r="A32" s="3" t="s">
        <v>191</v>
      </c>
      <c r="C32" s="145" t="s">
        <v>571</v>
      </c>
      <c r="D32" s="145" t="s">
        <v>570</v>
      </c>
      <c r="E32" s="132" t="s">
        <v>566</v>
      </c>
    </row>
    <row r="33" spans="1:5" ht="39.6">
      <c r="A33" s="5" t="s">
        <v>0</v>
      </c>
      <c r="B33" s="12" t="s">
        <v>207</v>
      </c>
      <c r="C33" s="7" t="s">
        <v>290</v>
      </c>
      <c r="D33" s="7" t="s">
        <v>290</v>
      </c>
      <c r="E33" s="7" t="s">
        <v>290</v>
      </c>
    </row>
    <row r="34" spans="1:5">
      <c r="A34" s="10" t="s">
        <v>192</v>
      </c>
      <c r="B34" s="10" t="s">
        <v>122</v>
      </c>
      <c r="C34" s="11">
        <v>244.21</v>
      </c>
      <c r="D34" s="11">
        <v>244.21</v>
      </c>
      <c r="E34" s="129">
        <f t="shared" ref="E34:E38" si="1">(D34-C34)/C34</f>
        <v>0</v>
      </c>
    </row>
    <row r="35" spans="1:5">
      <c r="A35" s="10" t="s">
        <v>193</v>
      </c>
      <c r="B35" s="10" t="s">
        <v>124</v>
      </c>
      <c r="C35" s="11">
        <v>401.71</v>
      </c>
      <c r="D35" s="11">
        <v>401.71</v>
      </c>
      <c r="E35" s="129">
        <f t="shared" si="1"/>
        <v>0</v>
      </c>
    </row>
    <row r="36" spans="1:5">
      <c r="A36" s="10" t="s">
        <v>194</v>
      </c>
      <c r="B36" s="10" t="s">
        <v>123</v>
      </c>
      <c r="C36" s="11">
        <v>454.21</v>
      </c>
      <c r="D36" s="11">
        <v>454.21</v>
      </c>
      <c r="E36" s="129">
        <f t="shared" si="1"/>
        <v>0</v>
      </c>
    </row>
    <row r="37" spans="1:5">
      <c r="A37" s="10" t="s">
        <v>195</v>
      </c>
      <c r="B37" s="10" t="s">
        <v>125</v>
      </c>
      <c r="C37" s="11">
        <v>119.32</v>
      </c>
      <c r="D37" s="11">
        <v>119.32</v>
      </c>
      <c r="E37" s="129">
        <f t="shared" si="1"/>
        <v>0</v>
      </c>
    </row>
    <row r="38" spans="1:5">
      <c r="A38" s="10" t="s">
        <v>196</v>
      </c>
      <c r="B38" s="10" t="s">
        <v>126</v>
      </c>
      <c r="C38" s="11">
        <v>328.13</v>
      </c>
      <c r="D38" s="11">
        <v>328.13</v>
      </c>
      <c r="E38" s="129">
        <f t="shared" si="1"/>
        <v>0</v>
      </c>
    </row>
  </sheetData>
  <sheetProtection selectLockedCells="1" selectUnlockedCells="1"/>
  <mergeCells count="3">
    <mergeCell ref="A30:C30"/>
    <mergeCell ref="A1:C1"/>
    <mergeCell ref="A3:C3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>
    <tabColor theme="3" tint="-0.499984740745262"/>
  </sheetPr>
  <dimension ref="A1:I57"/>
  <sheetViews>
    <sheetView showGridLines="0" zoomScaleNormal="100" workbookViewId="0">
      <selection activeCell="G37" sqref="G37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5546875" style="2" customWidth="1"/>
    <col min="5" max="5" width="10.5546875" style="1" customWidth="1"/>
    <col min="6" max="6" width="26.5546875" style="2" customWidth="1"/>
    <col min="7" max="8" width="23.109375" style="2" bestFit="1" customWidth="1"/>
    <col min="9" max="9" width="10.5546875" style="2" bestFit="1" customWidth="1"/>
    <col min="10" max="16384" width="9.109375" style="2"/>
  </cols>
  <sheetData>
    <row r="1" spans="1:9">
      <c r="A1" s="20"/>
      <c r="B1" s="21"/>
      <c r="C1" s="21"/>
      <c r="D1" s="21"/>
      <c r="E1" s="92"/>
      <c r="F1" s="21"/>
      <c r="G1" s="21"/>
      <c r="H1" s="21"/>
      <c r="I1" s="23"/>
    </row>
    <row r="2" spans="1:9">
      <c r="A2" s="24"/>
      <c r="F2" s="26" t="s">
        <v>406</v>
      </c>
      <c r="G2" s="27">
        <f>G12+G31+G49</f>
        <v>541122165.29000008</v>
      </c>
      <c r="H2" s="27">
        <f>H12+H31+H49</f>
        <v>531771875.04000002</v>
      </c>
      <c r="I2" s="28"/>
    </row>
    <row r="3" spans="1:9">
      <c r="A3" s="24"/>
      <c r="F3" s="1"/>
      <c r="I3" s="28"/>
    </row>
    <row r="4" spans="1:9">
      <c r="A4" s="29"/>
      <c r="B4" s="30"/>
      <c r="C4" s="30"/>
      <c r="D4" s="30"/>
      <c r="E4" s="93"/>
      <c r="F4" s="93"/>
      <c r="G4" s="30"/>
      <c r="H4" s="30"/>
      <c r="I4" s="32"/>
    </row>
    <row r="5" spans="1:9">
      <c r="A5" s="20"/>
      <c r="B5" s="21"/>
      <c r="C5" s="21"/>
      <c r="D5" s="21"/>
      <c r="E5" s="92"/>
      <c r="F5" s="92"/>
      <c r="G5" s="21"/>
      <c r="H5" s="21"/>
      <c r="I5" s="23"/>
    </row>
    <row r="6" spans="1:9">
      <c r="A6" s="24"/>
      <c r="F6" s="1"/>
      <c r="I6" s="28"/>
    </row>
    <row r="7" spans="1:9">
      <c r="A7" s="24"/>
      <c r="F7" s="1"/>
      <c r="I7" s="28"/>
    </row>
    <row r="8" spans="1:9">
      <c r="A8" s="24"/>
      <c r="F8" s="1"/>
      <c r="I8" s="28"/>
    </row>
    <row r="9" spans="1:9">
      <c r="A9" s="24"/>
      <c r="F9" s="1"/>
      <c r="I9" s="28"/>
    </row>
    <row r="10" spans="1:9">
      <c r="A10" s="24"/>
      <c r="I10" s="28"/>
    </row>
    <row r="11" spans="1:9">
      <c r="A11" s="24"/>
      <c r="I11" s="28"/>
    </row>
    <row r="12" spans="1:9">
      <c r="A12" s="24"/>
      <c r="F12" s="26" t="s">
        <v>407</v>
      </c>
      <c r="G12" s="27">
        <f>ROUND(SUM(G13:G19),2)</f>
        <v>128121272.25</v>
      </c>
      <c r="H12" s="27">
        <f>ROUND(SUM(H13:H19),2)</f>
        <v>126627588.19</v>
      </c>
      <c r="I12" s="28"/>
    </row>
    <row r="13" spans="1:9">
      <c r="A13" s="24"/>
      <c r="F13" s="66" t="s">
        <v>482</v>
      </c>
      <c r="G13" s="67">
        <f>SUMPRODUCT(STDE!D7:D22,'PESI TR (2)'!$E$8:$E$23)+SUMPRODUCT(STDE!D7:D22,'PESI TR (2)'!$G$8:$G$23,STDE!D28:D43)+SUMPRODUCT(STDE!D7:D22,'PESI TR (2)'!$J$8:$J$23,STDE!D74:D89)</f>
        <v>3763970.8640000001</v>
      </c>
      <c r="H13" s="67">
        <f>SUMPRODUCT(STDE!E7:E22,'PESI TR (2)'!$E$8:$E$23)+SUMPRODUCT(STDE!E7:E22,'PESI TR (2)'!$G$8:$G$23,STDE!E28:E43)+SUMPRODUCT(STDE!E7:E22,'PESI TR (2)'!$J$8:$J$23,STDE!E74:E89)</f>
        <v>2446633.7294999999</v>
      </c>
      <c r="I13" s="28"/>
    </row>
    <row r="14" spans="1:9">
      <c r="A14" s="24"/>
      <c r="F14" s="66" t="s">
        <v>552</v>
      </c>
      <c r="G14" s="67">
        <f>SUMPRODUCT('PESI TR (2)'!$F$8:$F$23,STDE!G7:G22)+SUM('PESI TR (2)'!$L$8:$L$23)*STDE!G47+SUM('PESI TR (2)'!$P$8:$P$23)*STDE!G51</f>
        <v>15681529.68</v>
      </c>
      <c r="H14" s="67">
        <f>SUMPRODUCT('PESI TR (2)'!$F$8:$F$23,STDE!H7:H22)+SUM('PESI TR (2)'!$L$8:$L$23)*STDE!H47+SUM('PESI TR (2)'!$P$8:$P$23)*STDE!H51</f>
        <v>15681529.68</v>
      </c>
      <c r="I14" s="28"/>
    </row>
    <row r="15" spans="1:9">
      <c r="A15" s="24"/>
      <c r="F15" s="66" t="s">
        <v>481</v>
      </c>
      <c r="G15" s="67">
        <f>SUMPRODUCT(STDE!G7:G22,'PESI TR (2)'!$H$8:$H$23,STDE!G28:G43)+SUMPRODUCT(STDE!G7:G22,'PESI TR (2)'!$I$8:$I$23,STDE!G55:G70)+SUMPRODUCT(STDE!G7:G22,'PESI TR (2)'!$K$8:$K$23,STDE!G74:G89)</f>
        <v>31498524.468000002</v>
      </c>
      <c r="H15" s="67">
        <f>SUMPRODUCT(STDE!H7:H22,'PESI TR (2)'!$H$8:$H$23,STDE!H28:H43)+SUMPRODUCT(STDE!H7:H22,'PESI TR (2)'!$I$8:$I$23,STDE!H55:H70)+SUMPRODUCT(STDE!H7:H22,'PESI TR (2)'!$K$8:$K$23,STDE!H74:H89)</f>
        <v>31498524.468000002</v>
      </c>
      <c r="I15" s="28"/>
    </row>
    <row r="16" spans="1:9">
      <c r="A16" s="24"/>
      <c r="F16" s="66" t="s">
        <v>483</v>
      </c>
      <c r="G16" s="67">
        <f>STDE!G47*(SUMPRODUCT('PESI TR (2)'!$M$8:$M$23,STDE!G28:G43)+SUMPRODUCT('PESI TR (2)'!$N$8:$N$23,STDE!G55:G70)+SUMPRODUCT('PESI TR (2)'!$O$8:$O$23,STDE!G74:G89))</f>
        <v>43533.840000000004</v>
      </c>
      <c r="H16" s="67">
        <f>STDE!H47*(SUMPRODUCT('PESI TR (2)'!$M$8:$M$23,STDE!H28:H43)+SUMPRODUCT('PESI TR (2)'!$N$8:$N$23,STDE!H55:H70)+SUMPRODUCT('PESI TR (2)'!$O$8:$O$23,STDE!H74:H89))</f>
        <v>43533.840000000004</v>
      </c>
      <c r="I16" s="28"/>
    </row>
    <row r="17" spans="1:9">
      <c r="A17" s="24"/>
      <c r="F17" s="66" t="s">
        <v>484</v>
      </c>
      <c r="G17" s="67">
        <f>STDE!G51*(SUMPRODUCT('PESI TR (2)'!$Q$8:$Q$23,STDE!G28:G43)+SUMPRODUCT('PESI TR (2)'!$R$8:$R$23,STDE!G55:G70)+SUMPRODUCT('PESI TR (2)'!$S$8:$S$23,STDE!G74:G89))</f>
        <v>20316.672000000002</v>
      </c>
      <c r="H17" s="67">
        <f>STDE!H51*(SUMPRODUCT('PESI TR (2)'!$Q$8:$Q$23,STDE!H28:H43)+SUMPRODUCT('PESI TR (2)'!$R$8:$R$23,STDE!H55:H70)+SUMPRODUCT('PESI TR (2)'!$S$8:$S$23,STDE!H74:H89))</f>
        <v>20316.672000000002</v>
      </c>
      <c r="I17" s="28"/>
    </row>
    <row r="18" spans="1:9">
      <c r="A18" s="24"/>
      <c r="F18" s="66" t="s">
        <v>485</v>
      </c>
      <c r="G18" s="67">
        <f>SUMPRODUCT('PESI TR (2)'!$D$28:$D$29,BACKUP!G5:G6)+SUMPRODUCT('PESI TR (2)'!$E$28:$E$29,BACKUP!G5:G6,BACKUP!G10:G11)</f>
        <v>4309703.76</v>
      </c>
      <c r="H18" s="67">
        <f>SUMPRODUCT('PESI TR (2)'!$D$28:$D$29,BACKUP!H5:H6)+SUMPRODUCT('PESI TR (2)'!$E$28:$E$29,BACKUP!H5:H6,BACKUP!H10:H11)</f>
        <v>4309703.76</v>
      </c>
      <c r="I18" s="28"/>
    </row>
    <row r="19" spans="1:9">
      <c r="A19" s="24"/>
      <c r="F19" s="66" t="s">
        <v>255</v>
      </c>
      <c r="G19" s="67">
        <f>SUMPRODUCT('PESI TR (2)'!$D$34:$D$38,SBRI!H7:H11)-SBRI!H7*SUMPRODUCT('PESI TR (2)'!$D$43:$D$45,SBRI!$N$8:$N$10)-SBRI!H8*SUMPRODUCT('PESI TR (2)'!$E$43:$E$45,SBRI!$N$8:$N$10)-SBRI!H9*SUMPRODUCT('PESI TR (2)'!$F$43:$F$45,SBRI!$N$8:$N$10)-SBRI!H10*SUMPRODUCT('PESI TR (2)'!$G$43:$G$45,SBRI!$N$8:$N$10)-SBRI!H11*SUMPRODUCT('PESI TR (2)'!$H$43:$H$45,SBRI!$N$8:$N$10)</f>
        <v>72803692.962722823</v>
      </c>
      <c r="H19" s="67">
        <f>SUMPRODUCT('PESI TR (2)'!$D$34:$D$38,SBRI!I7:I11)-SBRI!I7*SUMPRODUCT('PESI TR (2)'!$D$43:$D$45,SBRI!$O$8:$O$10)-SBRI!I8*SUMPRODUCT('PESI TR (2)'!$E$43:$E$45,SBRI!$O$8:$O$10)-SBRI!I9*SUMPRODUCT('PESI TR (2)'!$F$43:$F$45,SBRI!$O$8:$O$10)-SBRI!I10*SUMPRODUCT('PESI TR (2)'!$G$43:$G$45,SBRI!$O$8:$O$10)-SBRI!I11*SUMPRODUCT('PESI TR (2)'!$H$43:$H$45,SBRI!$O$8:$O$10)</f>
        <v>72627346.045006603</v>
      </c>
      <c r="I19" s="28"/>
    </row>
    <row r="20" spans="1:9">
      <c r="A20" s="24"/>
      <c r="F20" s="148" t="s">
        <v>569</v>
      </c>
      <c r="G20" s="149">
        <f>G12-G19</f>
        <v>55317579.287277177</v>
      </c>
      <c r="H20" s="149">
        <f>H12-H19</f>
        <v>54000242.144993395</v>
      </c>
      <c r="I20" s="28"/>
    </row>
    <row r="21" spans="1:9">
      <c r="A21" s="24"/>
      <c r="F21" s="1"/>
      <c r="G21" s="65"/>
      <c r="H21" s="65"/>
      <c r="I21" s="28"/>
    </row>
    <row r="22" spans="1:9">
      <c r="A22" s="24"/>
      <c r="F22" s="1"/>
      <c r="G22" s="65"/>
      <c r="H22" s="65"/>
      <c r="I22" s="28"/>
    </row>
    <row r="23" spans="1:9">
      <c r="A23" s="29"/>
      <c r="B23" s="30"/>
      <c r="C23" s="30"/>
      <c r="D23" s="30"/>
      <c r="E23" s="93"/>
      <c r="F23" s="93"/>
      <c r="G23" s="68"/>
      <c r="H23" s="68"/>
      <c r="I23" s="32"/>
    </row>
    <row r="24" spans="1:9">
      <c r="A24" s="20"/>
      <c r="B24" s="21"/>
      <c r="C24" s="21"/>
      <c r="D24" s="21"/>
      <c r="E24" s="92"/>
      <c r="F24" s="92"/>
      <c r="G24" s="21"/>
      <c r="H24" s="21"/>
      <c r="I24" s="23"/>
    </row>
    <row r="25" spans="1:9">
      <c r="A25" s="24"/>
      <c r="F25" s="1"/>
      <c r="I25" s="28"/>
    </row>
    <row r="26" spans="1:9">
      <c r="A26" s="24"/>
      <c r="F26" s="1"/>
      <c r="I26" s="28"/>
    </row>
    <row r="27" spans="1:9">
      <c r="A27" s="24"/>
      <c r="F27" s="1"/>
      <c r="I27" s="28"/>
    </row>
    <row r="28" spans="1:9">
      <c r="A28" s="24"/>
      <c r="F28" s="1"/>
      <c r="I28" s="28"/>
    </row>
    <row r="29" spans="1:9">
      <c r="A29" s="24"/>
      <c r="F29" s="1"/>
      <c r="I29" s="28"/>
    </row>
    <row r="30" spans="1:9">
      <c r="A30" s="24"/>
      <c r="F30" s="1"/>
      <c r="I30" s="28"/>
    </row>
    <row r="31" spans="1:9">
      <c r="A31" s="24"/>
      <c r="F31" s="26" t="s">
        <v>408</v>
      </c>
      <c r="G31" s="27">
        <f>ROUND(SUM(G32:G37),2)</f>
        <v>412117288.44</v>
      </c>
      <c r="H31" s="27">
        <f>ROUND(SUM(H32:H37),2)</f>
        <v>404260682.25</v>
      </c>
      <c r="I31" s="28"/>
    </row>
    <row r="32" spans="1:9">
      <c r="A32" s="24"/>
      <c r="F32" s="66" t="s">
        <v>486</v>
      </c>
      <c r="G32" s="67">
        <f>SUMPRODUCT(STDO!D7:D17,'PESI TR (2)'!$E$53:$E$63)+SUMPRODUCT(STDO!D7:D17,'PESI TR (2)'!$G$53:$G$63,STDO!D23:D33)+SUMPRODUCT(STDO!D7:D17,'PESI TR (2)'!$J$53:$J$63,STDO!D55:D65)</f>
        <v>2378386.3370000003</v>
      </c>
      <c r="H32" s="67">
        <f>SUMPRODUCT(STDO!E7:E17,'PESI TR (2)'!$E$53:$E$63)+SUMPRODUCT(STDO!E7:E17,'PESI TR (2)'!$G$53:$G$63,STDO!E23:E33)+SUMPRODUCT(STDO!E7:E17,'PESI TR (2)'!$J$53:$J$63,STDO!E55:E65)</f>
        <v>1545982.3789999997</v>
      </c>
      <c r="I32" s="28"/>
    </row>
    <row r="33" spans="1:9">
      <c r="A33" s="24"/>
      <c r="F33" s="66" t="s">
        <v>487</v>
      </c>
      <c r="G33" s="67">
        <f>SUMPRODUCT('PESI TR (2)'!$F$53:$F$63,STDO!G7:G17)+SUM('PESI TR (2)'!$L$53:$L$63)*STDO!G37</f>
        <v>2650456.7999999998</v>
      </c>
      <c r="H33" s="67">
        <f>SUMPRODUCT('PESI TR (2)'!$F$53:$F$63,STDO!H7:H17)+SUM('PESI TR (2)'!$L$53:$L$63)*STDO!H37</f>
        <v>2650456.7999999998</v>
      </c>
      <c r="I33" s="28"/>
    </row>
    <row r="34" spans="1:9">
      <c r="A34" s="24"/>
      <c r="F34" s="66" t="s">
        <v>488</v>
      </c>
      <c r="G34" s="67">
        <f>SUMPRODUCT(STDO!G7:G17,'PESI TR (2)'!$H$53:$H$63,STDO!G23:G33)+SUMPRODUCT(STDO!G7:G17,'PESI TR (2)'!$I$53:$I$63,STDO!G41:G51)+SUMPRODUCT(STDO!G7:G17,'PESI TR (2)'!$K$53:$K$63,STDO!G55:G65)</f>
        <v>26494629.504000001</v>
      </c>
      <c r="H34" s="67">
        <f>SUMPRODUCT(STDO!H7:H17,'PESI TR (2)'!$H$53:$H$63,STDO!H23:H33)+SUMPRODUCT(STDO!H7:H17,'PESI TR (2)'!$I$53:$I$63,STDO!H41:H51)+SUMPRODUCT(STDO!H7:H17,'PESI TR (2)'!$K$53:$K$63,STDO!H55:H65)</f>
        <v>26494629.504000001</v>
      </c>
      <c r="I34" s="28"/>
    </row>
    <row r="35" spans="1:9">
      <c r="A35" s="24"/>
      <c r="F35" s="66" t="s">
        <v>483</v>
      </c>
      <c r="G35" s="67">
        <f>STDO!G37*(SUMPRODUCT('PESI TR (2)'!$M$53:$M$63,STDO!G23:G33)+SUMPRODUCT('PESI TR (2)'!$N$53:$N$63,STDO!G41:G51)+SUMPRODUCT('PESI TR (2)'!$O$53:$O$63,STDO!G55:G65))</f>
        <v>70483.199999999997</v>
      </c>
      <c r="H35" s="67">
        <f>STDO!H37*(SUMPRODUCT('PESI TR (2)'!$M$53:$M$63,STDO!H23:H33)+SUMPRODUCT('PESI TR (2)'!$N$53:$N$63,STDO!H41:H51)+SUMPRODUCT('PESI TR (2)'!$O$53:$O$63,STDO!H55:H65))</f>
        <v>70483.199999999997</v>
      </c>
      <c r="I35" s="28"/>
    </row>
    <row r="36" spans="1:9">
      <c r="A36" s="24"/>
      <c r="F36" s="66" t="s">
        <v>485</v>
      </c>
      <c r="G36" s="67">
        <f>SUMPRODUCT('PESI TR (2)'!$D$68:$D$69,BACKUP!G17:G18)+SUMPRODUCT('PESI TR (2)'!$E$68:$E$69,BACKUP!G17:G18,BACKUP!G22:G23)</f>
        <v>408743.85599999991</v>
      </c>
      <c r="H36" s="67">
        <f>SUMPRODUCT('PESI TR (2)'!$D$68:$D$69,BACKUP!H17:H18)+SUMPRODUCT('PESI TR (2)'!$E$68:$E$69,BACKUP!H17:H18,BACKUP!H22:H23)</f>
        <v>408743.85599999991</v>
      </c>
      <c r="I36" s="28"/>
    </row>
    <row r="37" spans="1:9">
      <c r="A37" s="24"/>
      <c r="F37" s="66" t="s">
        <v>255</v>
      </c>
      <c r="G37" s="67">
        <f>SUMPRODUCT('PESI TR (2)'!$D$74:$D$78,SBRI!H7:H11)-SBRI!H7*SUMPRODUCT('PESI TR (2)'!$D$83:$D$85,SBRI!$N$8:$N$10)-SBRI!H8*SUMPRODUCT('PESI TR (2)'!$E$83:$E$85,SBRI!$N$8:$N$10)-SBRI!H9*SUMPRODUCT('PESI TR (2)'!$F$83:$F$85,SBRI!$N$8:$N$10)-SBRI!H10*SUMPRODUCT('PESI TR (2)'!$G$83:$G$85,SBRI!$N$8:$N$10)-SBRI!H11*SUMPRODUCT('PESI TR (2)'!$H$83:$H$85,SBRI!$N$8:$N$10)</f>
        <v>380114588.74119991</v>
      </c>
      <c r="H37" s="67">
        <f>SUMPRODUCT('PESI TR (2)'!$D$74:$D$78,SBRI!I7:I11)-SBRI!I7*SUMPRODUCT('PESI TR (2)'!$D$83:$D$85,SBRI!$O$8:$O$10)-SBRI!I8*SUMPRODUCT('PESI TR (2)'!$E$83:$E$85,SBRI!$O$8:$O$10)-SBRI!I9*SUMPRODUCT('PESI TR (2)'!$F$83:$F$85,SBRI!$O$8:$O$10)-SBRI!I10*SUMPRODUCT('PESI TR (2)'!$G$83:$G$85,SBRI!$O$8:$O$10)-SBRI!I11*SUMPRODUCT('PESI TR (2)'!$H$83:$H$85,SBRI!$O$8:$O$10)</f>
        <v>373090386.50759995</v>
      </c>
      <c r="I37" s="28"/>
    </row>
    <row r="38" spans="1:9">
      <c r="A38" s="24"/>
      <c r="F38" s="148" t="s">
        <v>569</v>
      </c>
      <c r="G38" s="149">
        <f>G31-G37</f>
        <v>32002699.698800087</v>
      </c>
      <c r="H38" s="149">
        <f>H31-H37</f>
        <v>31170295.74240005</v>
      </c>
      <c r="I38" s="28"/>
    </row>
    <row r="39" spans="1:9">
      <c r="A39" s="24"/>
      <c r="F39" s="1"/>
      <c r="G39" s="65"/>
      <c r="H39" s="65"/>
      <c r="I39" s="28"/>
    </row>
    <row r="40" spans="1:9">
      <c r="A40" s="24"/>
      <c r="F40" s="1"/>
      <c r="G40" s="65"/>
      <c r="H40" s="65"/>
      <c r="I40" s="28"/>
    </row>
    <row r="41" spans="1:9">
      <c r="A41" s="24"/>
      <c r="F41" s="1"/>
      <c r="G41" s="65"/>
      <c r="H41" s="65"/>
      <c r="I41" s="28"/>
    </row>
    <row r="42" spans="1:9">
      <c r="A42" s="29"/>
      <c r="B42" s="30"/>
      <c r="C42" s="30"/>
      <c r="D42" s="30"/>
      <c r="E42" s="93"/>
      <c r="F42" s="93"/>
      <c r="G42" s="68"/>
      <c r="H42" s="68"/>
      <c r="I42" s="32"/>
    </row>
    <row r="43" spans="1:9">
      <c r="A43" s="20"/>
      <c r="B43" s="21"/>
      <c r="C43" s="21"/>
      <c r="D43" s="21"/>
      <c r="E43" s="92"/>
      <c r="F43" s="92"/>
      <c r="G43" s="21"/>
      <c r="H43" s="21"/>
      <c r="I43" s="23"/>
    </row>
    <row r="44" spans="1:9">
      <c r="A44" s="24"/>
      <c r="F44" s="1"/>
      <c r="I44" s="28"/>
    </row>
    <row r="45" spans="1:9">
      <c r="A45" s="24"/>
      <c r="F45" s="1"/>
      <c r="I45" s="28"/>
    </row>
    <row r="46" spans="1:9">
      <c r="A46" s="24"/>
      <c r="F46" s="1"/>
      <c r="I46" s="28"/>
    </row>
    <row r="47" spans="1:9">
      <c r="A47" s="24"/>
      <c r="F47" s="1"/>
      <c r="I47" s="28"/>
    </row>
    <row r="48" spans="1:9">
      <c r="A48" s="24"/>
      <c r="F48" s="1"/>
      <c r="I48" s="28"/>
    </row>
    <row r="49" spans="1:9">
      <c r="A49" s="24"/>
      <c r="F49" s="26" t="s">
        <v>409</v>
      </c>
      <c r="G49" s="27">
        <f>ROUND(SUM(G50:G53),2)</f>
        <v>883604.6</v>
      </c>
      <c r="H49" s="27">
        <f>ROUND(SUM(H50:H53),2)</f>
        <v>883604.6</v>
      </c>
      <c r="I49" s="28"/>
    </row>
    <row r="50" spans="1:9">
      <c r="A50" s="24"/>
      <c r="F50" s="66" t="s">
        <v>489</v>
      </c>
      <c r="G50" s="67">
        <f>SUMPRODUCT('PESI TR (2)'!$E$93:$E$95,STDS!D7:D9)</f>
        <v>64859.700000000004</v>
      </c>
      <c r="H50" s="67">
        <f>SUMPRODUCT('PESI TR (2)'!$E$93:$E$95,STDS!E7:E9)</f>
        <v>64859.700000000004</v>
      </c>
      <c r="I50" s="28"/>
    </row>
    <row r="51" spans="1:9">
      <c r="A51" s="24"/>
      <c r="F51" s="66" t="s">
        <v>490</v>
      </c>
      <c r="G51" s="67">
        <f>SUMPRODUCT('PESI TR (2)'!$F$93:$F$95,STDS!G7:G9)+SUM('PESI TR (2)'!$H$93:$H$95)*STDS!G15</f>
        <v>475486.56</v>
      </c>
      <c r="H51" s="67">
        <f>SUMPRODUCT('PESI TR (2)'!$F$93:$F$95,STDS!H7:H9)+SUM('PESI TR (2)'!$H$93:$H$95)*STDS!H15</f>
        <v>475486.56</v>
      </c>
      <c r="I51" s="28"/>
    </row>
    <row r="52" spans="1:9">
      <c r="A52" s="24"/>
      <c r="F52" s="66" t="s">
        <v>491</v>
      </c>
      <c r="G52" s="67">
        <f>SUMPRODUCT(STDS!G7:G9,'PESI TR (2)'!$G$93:$G$95,STDS!G19:G21)</f>
        <v>342678.60000000003</v>
      </c>
      <c r="H52" s="67">
        <f>SUMPRODUCT(STDS!H7:H9,'PESI TR (2)'!$G$93:$G$95,STDS!H19:H21)</f>
        <v>342678.60000000003</v>
      </c>
      <c r="I52" s="28"/>
    </row>
    <row r="53" spans="1:9">
      <c r="A53" s="24"/>
      <c r="F53" s="66" t="s">
        <v>492</v>
      </c>
      <c r="G53" s="67">
        <f>STDS!G15*SUMPRODUCT('PESI TR (2)'!$I$93:$I$95,STDS!G19:G21)</f>
        <v>579.74400000000003</v>
      </c>
      <c r="H53" s="67">
        <f>STDS!H15*SUMPRODUCT('PESI TR (2)'!$I$93:$I$95,STDS!H19:H21)</f>
        <v>579.74400000000003</v>
      </c>
      <c r="I53" s="28"/>
    </row>
    <row r="54" spans="1:9">
      <c r="A54" s="24"/>
      <c r="I54" s="28"/>
    </row>
    <row r="55" spans="1:9">
      <c r="A55" s="24"/>
      <c r="I55" s="28"/>
    </row>
    <row r="56" spans="1:9">
      <c r="A56" s="24"/>
      <c r="I56" s="28"/>
    </row>
    <row r="57" spans="1:9">
      <c r="A57" s="29"/>
      <c r="B57" s="30"/>
      <c r="C57" s="30"/>
      <c r="D57" s="30"/>
      <c r="E57" s="93"/>
      <c r="F57" s="30"/>
      <c r="G57" s="30"/>
      <c r="H57" s="30"/>
      <c r="I57" s="32"/>
    </row>
  </sheetData>
  <sheetProtection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3571" r:id="rId4">
          <objectPr defaultSize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2926080</xdr:colOff>
                <xdr:row>2</xdr:row>
                <xdr:rowOff>114300</xdr:rowOff>
              </to>
            </anchor>
          </objectPr>
        </oleObject>
      </mc:Choice>
      <mc:Fallback>
        <oleObject progId="Equation.3" shapeId="23571" r:id="rId4"/>
      </mc:Fallback>
    </mc:AlternateContent>
    <mc:AlternateContent xmlns:mc="http://schemas.openxmlformats.org/markup-compatibility/2006">
      <mc:Choice Requires="x14">
        <oleObject progId="Equation.3" shapeId="23579" r:id="rId6">
          <objectPr defaultSize="0" autoPict="0" r:id="rId7">
            <anchor moveWithCells="1">
              <from>
                <xdr:col>0</xdr:col>
                <xdr:colOff>106680</xdr:colOff>
                <xdr:row>4</xdr:row>
                <xdr:rowOff>144780</xdr:rowOff>
              </from>
              <to>
                <xdr:col>4</xdr:col>
                <xdr:colOff>457200</xdr:colOff>
                <xdr:row>21</xdr:row>
                <xdr:rowOff>182880</xdr:rowOff>
              </to>
            </anchor>
          </objectPr>
        </oleObject>
      </mc:Choice>
      <mc:Fallback>
        <oleObject progId="Equation.3" shapeId="23579" r:id="rId6"/>
      </mc:Fallback>
    </mc:AlternateContent>
    <mc:AlternateContent xmlns:mc="http://schemas.openxmlformats.org/markup-compatibility/2006">
      <mc:Choice Requires="x14">
        <oleObject progId="Equation.3" shapeId="23583" r:id="rId8">
          <objectPr defaultSize="0" autoPict="0" r:id="rId9">
            <anchor moveWithCells="1">
              <from>
                <xdr:col>0</xdr:col>
                <xdr:colOff>144780</xdr:colOff>
                <xdr:row>26</xdr:row>
                <xdr:rowOff>30480</xdr:rowOff>
              </from>
              <to>
                <xdr:col>4</xdr:col>
                <xdr:colOff>419100</xdr:colOff>
                <xdr:row>38</xdr:row>
                <xdr:rowOff>106680</xdr:rowOff>
              </to>
            </anchor>
          </objectPr>
        </oleObject>
      </mc:Choice>
      <mc:Fallback>
        <oleObject progId="Equation.3" shapeId="23583" r:id="rId8"/>
      </mc:Fallback>
    </mc:AlternateContent>
    <mc:AlternateContent xmlns:mc="http://schemas.openxmlformats.org/markup-compatibility/2006">
      <mc:Choice Requires="x14">
        <oleObject progId="Equation.3" shapeId="23584" r:id="rId10">
          <objectPr defaultSize="0" autoPict="0" r:id="rId11">
            <anchor moveWithCells="1">
              <from>
                <xdr:col>0</xdr:col>
                <xdr:colOff>144780</xdr:colOff>
                <xdr:row>42</xdr:row>
                <xdr:rowOff>114300</xdr:rowOff>
              </from>
              <to>
                <xdr:col>1</xdr:col>
                <xdr:colOff>3352800</xdr:colOff>
                <xdr:row>52</xdr:row>
                <xdr:rowOff>30480</xdr:rowOff>
              </to>
            </anchor>
          </objectPr>
        </oleObject>
      </mc:Choice>
      <mc:Fallback>
        <oleObject progId="Equation.3" shapeId="2358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4" tint="-0.249977111117893"/>
  </sheetPr>
  <dimension ref="A1:Z98"/>
  <sheetViews>
    <sheetView showGridLines="0" zoomScaleNormal="100" workbookViewId="0">
      <selection activeCell="G37" sqref="G37"/>
    </sheetView>
  </sheetViews>
  <sheetFormatPr defaultColWidth="9.109375" defaultRowHeight="13.2"/>
  <cols>
    <col min="1" max="1" width="9.109375" style="2"/>
    <col min="2" max="2" width="55.44140625" style="2" customWidth="1"/>
    <col min="3" max="3" width="16.109375" style="2" customWidth="1"/>
    <col min="4" max="4" width="14.44140625" style="2" bestFit="1" customWidth="1"/>
    <col min="5" max="5" width="15.5546875" style="2" customWidth="1"/>
    <col min="6" max="6" width="15.109375" style="2" bestFit="1" customWidth="1"/>
    <col min="7" max="7" width="17.5546875" style="2" bestFit="1" customWidth="1"/>
    <col min="8" max="8" width="15.5546875" style="2" customWidth="1"/>
    <col min="9" max="9" width="16.88671875" style="2" bestFit="1" customWidth="1"/>
    <col min="10" max="10" width="11.109375" style="2" bestFit="1" customWidth="1"/>
    <col min="11" max="20" width="15.5546875" style="2" customWidth="1"/>
    <col min="21" max="23" width="9.109375" style="2"/>
    <col min="24" max="24" width="12" style="2" customWidth="1"/>
    <col min="25" max="25" width="17.109375" style="2" customWidth="1"/>
    <col min="26" max="16384" width="9.109375" style="2"/>
  </cols>
  <sheetData>
    <row r="1" spans="1:26">
      <c r="A1" s="1" t="s">
        <v>272</v>
      </c>
      <c r="C1" s="1"/>
    </row>
    <row r="3" spans="1:26">
      <c r="A3" s="175" t="s">
        <v>42</v>
      </c>
      <c r="B3" s="175"/>
      <c r="C3" s="175"/>
      <c r="D3" s="175"/>
      <c r="E3" s="175"/>
      <c r="F3" s="3"/>
      <c r="G3" s="91"/>
    </row>
    <row r="4" spans="1:26" ht="12.75" customHeight="1">
      <c r="A4" s="3"/>
      <c r="B4" s="3"/>
      <c r="C4" s="3"/>
      <c r="D4" s="3"/>
      <c r="E4" s="3"/>
      <c r="F4" s="3"/>
    </row>
    <row r="5" spans="1:26" ht="12.75" customHeight="1">
      <c r="B5" s="14" t="s">
        <v>241</v>
      </c>
      <c r="F5" s="153"/>
      <c r="H5" s="89"/>
      <c r="I5" s="89"/>
    </row>
    <row r="6" spans="1:26" ht="12.75" customHeight="1">
      <c r="B6" s="172" t="s">
        <v>428</v>
      </c>
      <c r="C6" s="111" t="s">
        <v>209</v>
      </c>
      <c r="D6" s="171" t="s">
        <v>151</v>
      </c>
      <c r="E6" s="172" t="s">
        <v>520</v>
      </c>
      <c r="F6" s="172" t="s">
        <v>521</v>
      </c>
      <c r="G6" s="111" t="s">
        <v>210</v>
      </c>
      <c r="H6" s="111" t="s">
        <v>210</v>
      </c>
      <c r="I6" s="111" t="s">
        <v>211</v>
      </c>
      <c r="J6" s="111" t="s">
        <v>212</v>
      </c>
      <c r="K6" s="111" t="s">
        <v>212</v>
      </c>
      <c r="L6" s="111" t="s">
        <v>395</v>
      </c>
      <c r="M6" s="111" t="s">
        <v>456</v>
      </c>
      <c r="N6" s="111" t="s">
        <v>457</v>
      </c>
      <c r="O6" s="111" t="s">
        <v>458</v>
      </c>
      <c r="P6" s="111" t="s">
        <v>386</v>
      </c>
      <c r="Q6" s="111" t="s">
        <v>459</v>
      </c>
      <c r="R6" s="111" t="s">
        <v>453</v>
      </c>
      <c r="S6" s="111" t="s">
        <v>460</v>
      </c>
      <c r="T6" s="122" t="s">
        <v>209</v>
      </c>
      <c r="U6" s="122" t="s">
        <v>209</v>
      </c>
      <c r="V6" s="122" t="s">
        <v>563</v>
      </c>
      <c r="W6" s="122" t="s">
        <v>554</v>
      </c>
      <c r="X6" s="122" t="s">
        <v>563</v>
      </c>
      <c r="Y6" s="122" t="s">
        <v>564</v>
      </c>
      <c r="Z6" s="176" t="s">
        <v>553</v>
      </c>
    </row>
    <row r="7" spans="1:26" ht="12.75" customHeight="1">
      <c r="B7" s="172"/>
      <c r="C7" s="112" t="s">
        <v>291</v>
      </c>
      <c r="D7" s="171"/>
      <c r="E7" s="172"/>
      <c r="F7" s="172"/>
      <c r="G7" s="112" t="s">
        <v>522</v>
      </c>
      <c r="H7" s="112" t="s">
        <v>523</v>
      </c>
      <c r="I7" s="112" t="s">
        <v>523</v>
      </c>
      <c r="J7" s="112" t="s">
        <v>522</v>
      </c>
      <c r="K7" s="112" t="s">
        <v>523</v>
      </c>
      <c r="L7" s="112" t="s">
        <v>523</v>
      </c>
      <c r="M7" s="112" t="s">
        <v>523</v>
      </c>
      <c r="N7" s="112" t="s">
        <v>523</v>
      </c>
      <c r="O7" s="112" t="s">
        <v>523</v>
      </c>
      <c r="P7" s="112" t="s">
        <v>523</v>
      </c>
      <c r="Q7" s="112" t="s">
        <v>523</v>
      </c>
      <c r="R7" s="112" t="s">
        <v>523</v>
      </c>
      <c r="S7" s="112" t="s">
        <v>523</v>
      </c>
      <c r="T7" s="123" t="s">
        <v>557</v>
      </c>
      <c r="U7" s="123" t="s">
        <v>558</v>
      </c>
      <c r="V7" s="123"/>
      <c r="W7" s="123" t="s">
        <v>559</v>
      </c>
      <c r="X7" s="123" t="s">
        <v>555</v>
      </c>
      <c r="Y7" s="123" t="s">
        <v>555</v>
      </c>
      <c r="Z7" s="177"/>
    </row>
    <row r="8" spans="1:26" ht="13.5" customHeight="1">
      <c r="B8" s="16" t="s">
        <v>1</v>
      </c>
      <c r="C8" s="16" t="s">
        <v>2</v>
      </c>
      <c r="D8" s="17">
        <v>1</v>
      </c>
      <c r="E8" s="100">
        <v>81</v>
      </c>
      <c r="F8" s="100">
        <v>1896</v>
      </c>
      <c r="G8" s="100">
        <v>0</v>
      </c>
      <c r="H8" s="100">
        <v>0</v>
      </c>
      <c r="I8" s="100">
        <v>48</v>
      </c>
      <c r="J8" s="100">
        <v>3</v>
      </c>
      <c r="K8" s="100">
        <v>72</v>
      </c>
      <c r="L8" s="100">
        <v>0</v>
      </c>
      <c r="M8" s="100">
        <v>0</v>
      </c>
      <c r="N8" s="100">
        <v>0</v>
      </c>
      <c r="O8" s="100">
        <v>0</v>
      </c>
      <c r="P8" s="100">
        <v>24</v>
      </c>
      <c r="Q8" s="100">
        <v>0</v>
      </c>
      <c r="R8" s="100">
        <v>0</v>
      </c>
      <c r="S8" s="100">
        <v>0</v>
      </c>
      <c r="T8" s="16" t="s">
        <v>575</v>
      </c>
      <c r="U8" s="16" t="s">
        <v>576</v>
      </c>
      <c r="V8" s="16">
        <v>64</v>
      </c>
      <c r="W8" s="124">
        <v>84</v>
      </c>
      <c r="X8" s="124">
        <v>5376</v>
      </c>
      <c r="Y8" s="124">
        <v>130560</v>
      </c>
      <c r="Z8" s="100">
        <v>1.9506172839506173</v>
      </c>
    </row>
    <row r="9" spans="1:26">
      <c r="B9" s="16" t="s">
        <v>3</v>
      </c>
      <c r="C9" s="16" t="s">
        <v>4</v>
      </c>
      <c r="D9" s="17">
        <v>2</v>
      </c>
      <c r="E9" s="100">
        <v>4</v>
      </c>
      <c r="F9" s="100">
        <v>72</v>
      </c>
      <c r="G9" s="100">
        <v>0</v>
      </c>
      <c r="H9" s="100">
        <v>0</v>
      </c>
      <c r="I9" s="100">
        <v>24</v>
      </c>
      <c r="J9" s="100">
        <v>0</v>
      </c>
      <c r="K9" s="100">
        <v>0</v>
      </c>
      <c r="L9" s="100">
        <v>72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6" t="s">
        <v>577</v>
      </c>
      <c r="U9" s="16" t="s">
        <v>576</v>
      </c>
      <c r="V9" s="16">
        <v>64</v>
      </c>
      <c r="W9" s="124">
        <v>4</v>
      </c>
      <c r="X9" s="124">
        <v>256</v>
      </c>
      <c r="Y9" s="124">
        <v>10752</v>
      </c>
      <c r="Z9" s="100">
        <v>1.5</v>
      </c>
    </row>
    <row r="10" spans="1:26">
      <c r="B10" s="16" t="s">
        <v>5</v>
      </c>
      <c r="C10" s="16" t="s">
        <v>6</v>
      </c>
      <c r="D10" s="17">
        <v>3</v>
      </c>
      <c r="E10" s="100">
        <v>502</v>
      </c>
      <c r="F10" s="100">
        <v>11952</v>
      </c>
      <c r="G10" s="100">
        <v>2</v>
      </c>
      <c r="H10" s="100">
        <v>48</v>
      </c>
      <c r="I10" s="100">
        <v>96</v>
      </c>
      <c r="J10" s="100">
        <v>2</v>
      </c>
      <c r="K10" s="100">
        <v>48</v>
      </c>
      <c r="L10" s="100">
        <v>0</v>
      </c>
      <c r="M10" s="100">
        <v>0</v>
      </c>
      <c r="N10" s="100">
        <v>0</v>
      </c>
      <c r="O10" s="100">
        <v>0</v>
      </c>
      <c r="P10" s="100">
        <v>6576</v>
      </c>
      <c r="Q10" s="100">
        <v>0</v>
      </c>
      <c r="R10" s="100">
        <v>0</v>
      </c>
      <c r="S10" s="100">
        <v>0</v>
      </c>
      <c r="T10" s="16" t="s">
        <v>577</v>
      </c>
      <c r="U10" s="16" t="s">
        <v>578</v>
      </c>
      <c r="V10" s="16">
        <v>128</v>
      </c>
      <c r="W10" s="124">
        <v>506</v>
      </c>
      <c r="X10" s="124">
        <v>64768</v>
      </c>
      <c r="Y10" s="124">
        <v>2396160</v>
      </c>
      <c r="Z10" s="100">
        <v>1.9840637450199203</v>
      </c>
    </row>
    <row r="11" spans="1:26">
      <c r="B11" s="16" t="s">
        <v>7</v>
      </c>
      <c r="C11" s="16" t="s">
        <v>8</v>
      </c>
      <c r="D11" s="17">
        <v>4</v>
      </c>
      <c r="E11" s="100">
        <v>37</v>
      </c>
      <c r="F11" s="100">
        <v>816</v>
      </c>
      <c r="G11" s="100">
        <v>0</v>
      </c>
      <c r="H11" s="100">
        <v>0</v>
      </c>
      <c r="I11" s="100">
        <v>72</v>
      </c>
      <c r="J11" s="100">
        <v>0</v>
      </c>
      <c r="K11" s="100">
        <v>0</v>
      </c>
      <c r="L11" s="100">
        <v>312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6" t="s">
        <v>579</v>
      </c>
      <c r="U11" s="16" t="s">
        <v>578</v>
      </c>
      <c r="V11" s="16">
        <v>128</v>
      </c>
      <c r="W11" s="124">
        <v>37</v>
      </c>
      <c r="X11" s="124">
        <v>4736</v>
      </c>
      <c r="Y11" s="124">
        <v>153600</v>
      </c>
      <c r="Z11" s="100">
        <v>1.8378378378378377</v>
      </c>
    </row>
    <row r="12" spans="1:26">
      <c r="B12" s="16" t="s">
        <v>9</v>
      </c>
      <c r="C12" s="16" t="s">
        <v>10</v>
      </c>
      <c r="D12" s="17">
        <v>5</v>
      </c>
      <c r="E12" s="100">
        <v>2661</v>
      </c>
      <c r="F12" s="100">
        <v>54624</v>
      </c>
      <c r="G12" s="100">
        <v>15</v>
      </c>
      <c r="H12" s="100">
        <v>360</v>
      </c>
      <c r="I12" s="100">
        <v>9240</v>
      </c>
      <c r="J12" s="100">
        <v>10</v>
      </c>
      <c r="K12" s="100">
        <v>240</v>
      </c>
      <c r="L12" s="100">
        <v>24</v>
      </c>
      <c r="M12" s="100">
        <v>0</v>
      </c>
      <c r="N12" s="100">
        <v>2832</v>
      </c>
      <c r="O12" s="100">
        <v>0</v>
      </c>
      <c r="P12" s="100">
        <v>20640</v>
      </c>
      <c r="Q12" s="100">
        <v>0</v>
      </c>
      <c r="R12" s="100">
        <v>2544</v>
      </c>
      <c r="S12" s="100">
        <v>0</v>
      </c>
      <c r="T12" s="16" t="s">
        <v>579</v>
      </c>
      <c r="U12" s="16" t="s">
        <v>580</v>
      </c>
      <c r="V12" s="16">
        <v>256</v>
      </c>
      <c r="W12" s="124">
        <v>2686</v>
      </c>
      <c r="X12" s="124">
        <v>687616</v>
      </c>
      <c r="Y12" s="124">
        <v>23169024</v>
      </c>
      <c r="Z12" s="100">
        <v>1.7106350995866215</v>
      </c>
    </row>
    <row r="13" spans="1:26">
      <c r="B13" s="16" t="s">
        <v>11</v>
      </c>
      <c r="C13" s="16" t="s">
        <v>12</v>
      </c>
      <c r="D13" s="17">
        <v>6</v>
      </c>
      <c r="E13" s="100">
        <v>3441</v>
      </c>
      <c r="F13" s="100">
        <v>79728</v>
      </c>
      <c r="G13" s="100">
        <v>0</v>
      </c>
      <c r="H13" s="100">
        <v>0</v>
      </c>
      <c r="I13" s="100">
        <v>2856</v>
      </c>
      <c r="J13" s="100">
        <v>4</v>
      </c>
      <c r="K13" s="100">
        <v>96</v>
      </c>
      <c r="L13" s="100">
        <v>816</v>
      </c>
      <c r="M13" s="100">
        <v>0</v>
      </c>
      <c r="N13" s="100">
        <v>1608</v>
      </c>
      <c r="O13" s="100">
        <v>0</v>
      </c>
      <c r="P13" s="100">
        <v>75960</v>
      </c>
      <c r="Q13" s="100">
        <v>0</v>
      </c>
      <c r="R13" s="100">
        <v>96</v>
      </c>
      <c r="S13" s="100">
        <v>0</v>
      </c>
      <c r="T13" s="16" t="s">
        <v>581</v>
      </c>
      <c r="U13" s="16" t="s">
        <v>580</v>
      </c>
      <c r="V13" s="16">
        <v>256</v>
      </c>
      <c r="W13" s="124">
        <v>3445</v>
      </c>
      <c r="X13" s="124">
        <v>881920</v>
      </c>
      <c r="Y13" s="124">
        <v>41256960</v>
      </c>
      <c r="Z13" s="100">
        <v>1.9308340598663181</v>
      </c>
    </row>
    <row r="14" spans="1:26">
      <c r="B14" s="16" t="s">
        <v>13</v>
      </c>
      <c r="C14" s="16" t="s">
        <v>14</v>
      </c>
      <c r="D14" s="17">
        <v>7</v>
      </c>
      <c r="E14" s="100">
        <v>7250</v>
      </c>
      <c r="F14" s="100">
        <v>161832</v>
      </c>
      <c r="G14" s="100">
        <v>2</v>
      </c>
      <c r="H14" s="100">
        <v>48</v>
      </c>
      <c r="I14" s="100">
        <v>12168</v>
      </c>
      <c r="J14" s="100">
        <v>104</v>
      </c>
      <c r="K14" s="100">
        <v>2496</v>
      </c>
      <c r="L14" s="100">
        <v>384</v>
      </c>
      <c r="M14" s="100">
        <v>24</v>
      </c>
      <c r="N14" s="100">
        <v>1344</v>
      </c>
      <c r="O14" s="100">
        <v>24</v>
      </c>
      <c r="P14" s="100">
        <v>147456</v>
      </c>
      <c r="Q14" s="100">
        <v>0</v>
      </c>
      <c r="R14" s="100">
        <v>72</v>
      </c>
      <c r="S14" s="100">
        <v>0</v>
      </c>
      <c r="T14" s="16" t="s">
        <v>582</v>
      </c>
      <c r="U14" s="16" t="s">
        <v>577</v>
      </c>
      <c r="V14" s="16">
        <v>512</v>
      </c>
      <c r="W14" s="124">
        <v>7356</v>
      </c>
      <c r="X14" s="124">
        <v>3766272</v>
      </c>
      <c r="Y14" s="124">
        <v>166834176</v>
      </c>
      <c r="Z14" s="100">
        <v>1.8601379310344826</v>
      </c>
    </row>
    <row r="15" spans="1:26">
      <c r="B15" s="16" t="s">
        <v>15</v>
      </c>
      <c r="C15" s="16" t="s">
        <v>16</v>
      </c>
      <c r="D15" s="17">
        <v>8</v>
      </c>
      <c r="E15" s="100">
        <v>10720</v>
      </c>
      <c r="F15" s="100">
        <v>129288</v>
      </c>
      <c r="G15" s="100">
        <v>66</v>
      </c>
      <c r="H15" s="100">
        <v>1584</v>
      </c>
      <c r="I15" s="100">
        <v>127992</v>
      </c>
      <c r="J15" s="100">
        <v>257</v>
      </c>
      <c r="K15" s="100">
        <v>6168</v>
      </c>
      <c r="L15" s="100">
        <v>11808</v>
      </c>
      <c r="M15" s="100">
        <v>48</v>
      </c>
      <c r="N15" s="100">
        <v>14952</v>
      </c>
      <c r="O15" s="100">
        <v>24</v>
      </c>
      <c r="P15" s="100">
        <v>30672</v>
      </c>
      <c r="Q15" s="100">
        <v>168</v>
      </c>
      <c r="R15" s="100">
        <v>5904</v>
      </c>
      <c r="S15" s="100">
        <v>240</v>
      </c>
      <c r="T15" s="16" t="s">
        <v>583</v>
      </c>
      <c r="U15" s="16" t="s">
        <v>577</v>
      </c>
      <c r="V15" s="16">
        <v>512</v>
      </c>
      <c r="W15" s="124">
        <v>11043</v>
      </c>
      <c r="X15" s="124">
        <v>5654016</v>
      </c>
      <c r="Y15" s="124">
        <v>168370176</v>
      </c>
      <c r="Z15" s="100">
        <v>1.0050373134328359</v>
      </c>
    </row>
    <row r="16" spans="1:26">
      <c r="B16" s="16" t="s">
        <v>27</v>
      </c>
      <c r="C16" s="16" t="s">
        <v>26</v>
      </c>
      <c r="D16" s="17">
        <v>9</v>
      </c>
      <c r="E16" s="100">
        <v>2578</v>
      </c>
      <c r="F16" s="100">
        <v>16632</v>
      </c>
      <c r="G16" s="100">
        <v>30</v>
      </c>
      <c r="H16" s="100">
        <v>720</v>
      </c>
      <c r="I16" s="100">
        <v>45240</v>
      </c>
      <c r="J16" s="100">
        <v>4</v>
      </c>
      <c r="K16" s="100">
        <v>96</v>
      </c>
      <c r="L16" s="100">
        <v>1128</v>
      </c>
      <c r="M16" s="100">
        <v>0</v>
      </c>
      <c r="N16" s="100">
        <v>912</v>
      </c>
      <c r="O16" s="100">
        <v>24</v>
      </c>
      <c r="P16" s="100">
        <v>10584</v>
      </c>
      <c r="Q16" s="100">
        <v>672</v>
      </c>
      <c r="R16" s="100">
        <v>2040</v>
      </c>
      <c r="S16" s="100">
        <v>24</v>
      </c>
      <c r="T16" s="16" t="s">
        <v>584</v>
      </c>
      <c r="U16" s="16" t="s">
        <v>585</v>
      </c>
      <c r="V16" s="16">
        <v>512</v>
      </c>
      <c r="W16" s="124">
        <v>2612</v>
      </c>
      <c r="X16" s="124">
        <v>1337344</v>
      </c>
      <c r="Y16" s="124">
        <v>39972864</v>
      </c>
      <c r="Z16" s="100">
        <v>0.53762606671838642</v>
      </c>
    </row>
    <row r="17" spans="2:26">
      <c r="B17" s="16" t="s">
        <v>28</v>
      </c>
      <c r="C17" s="16" t="s">
        <v>26</v>
      </c>
      <c r="D17" s="17">
        <v>10</v>
      </c>
      <c r="E17" s="100">
        <v>4221</v>
      </c>
      <c r="F17" s="100">
        <v>29544</v>
      </c>
      <c r="G17" s="100">
        <v>35</v>
      </c>
      <c r="H17" s="100">
        <v>840</v>
      </c>
      <c r="I17" s="100">
        <v>71760</v>
      </c>
      <c r="J17" s="100">
        <v>200</v>
      </c>
      <c r="K17" s="100">
        <v>4800</v>
      </c>
      <c r="L17" s="100">
        <v>3312</v>
      </c>
      <c r="M17" s="100">
        <v>24</v>
      </c>
      <c r="N17" s="100">
        <v>9744</v>
      </c>
      <c r="O17" s="100">
        <v>48</v>
      </c>
      <c r="P17" s="100">
        <v>456</v>
      </c>
      <c r="Q17" s="100">
        <v>0</v>
      </c>
      <c r="R17" s="100">
        <v>14664</v>
      </c>
      <c r="S17" s="100">
        <v>0</v>
      </c>
      <c r="T17" s="16" t="s">
        <v>584</v>
      </c>
      <c r="U17" s="16" t="s">
        <v>585</v>
      </c>
      <c r="V17" s="16">
        <v>1024</v>
      </c>
      <c r="W17" s="124">
        <v>4456</v>
      </c>
      <c r="X17" s="124">
        <v>4562944</v>
      </c>
      <c r="Y17" s="124">
        <v>138436608</v>
      </c>
      <c r="Z17" s="100">
        <v>0.58327410566216542</v>
      </c>
    </row>
    <row r="18" spans="2:26">
      <c r="B18" s="16" t="s">
        <v>17</v>
      </c>
      <c r="C18" s="16" t="s">
        <v>18</v>
      </c>
      <c r="D18" s="17">
        <v>11</v>
      </c>
      <c r="E18" s="100">
        <v>71</v>
      </c>
      <c r="F18" s="100">
        <v>1032</v>
      </c>
      <c r="G18" s="100">
        <v>2</v>
      </c>
      <c r="H18" s="100">
        <v>48</v>
      </c>
      <c r="I18" s="100">
        <v>672</v>
      </c>
      <c r="J18" s="100">
        <v>0</v>
      </c>
      <c r="K18" s="100">
        <v>0</v>
      </c>
      <c r="L18" s="100">
        <v>0</v>
      </c>
      <c r="M18" s="100">
        <v>0</v>
      </c>
      <c r="N18" s="100">
        <v>144</v>
      </c>
      <c r="O18" s="100">
        <v>0</v>
      </c>
      <c r="P18" s="100">
        <v>504</v>
      </c>
      <c r="Q18" s="100">
        <v>0</v>
      </c>
      <c r="R18" s="100">
        <v>48</v>
      </c>
      <c r="S18" s="100">
        <v>0</v>
      </c>
      <c r="T18" s="16" t="s">
        <v>579</v>
      </c>
      <c r="U18" s="16" t="s">
        <v>579</v>
      </c>
      <c r="V18" s="16">
        <v>256</v>
      </c>
      <c r="W18" s="124">
        <v>73</v>
      </c>
      <c r="X18" s="124">
        <v>18688</v>
      </c>
      <c r="Y18" s="124">
        <v>626688</v>
      </c>
      <c r="Z18" s="100">
        <v>1.2112676056338028</v>
      </c>
    </row>
    <row r="19" spans="2:26">
      <c r="B19" s="16" t="s">
        <v>19</v>
      </c>
      <c r="C19" s="16" t="s">
        <v>18</v>
      </c>
      <c r="D19" s="17">
        <v>12</v>
      </c>
      <c r="E19" s="100">
        <v>19</v>
      </c>
      <c r="F19" s="100">
        <v>288</v>
      </c>
      <c r="G19" s="100">
        <v>0</v>
      </c>
      <c r="H19" s="100">
        <v>0</v>
      </c>
      <c r="I19" s="100">
        <v>168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6" t="s">
        <v>579</v>
      </c>
      <c r="U19" s="16" t="s">
        <v>579</v>
      </c>
      <c r="V19" s="16">
        <v>384</v>
      </c>
      <c r="W19" s="124">
        <v>19</v>
      </c>
      <c r="X19" s="124">
        <v>7296</v>
      </c>
      <c r="Y19" s="124">
        <v>175104</v>
      </c>
      <c r="Z19" s="100">
        <v>1.263157894736842</v>
      </c>
    </row>
    <row r="20" spans="2:26">
      <c r="B20" s="16" t="s">
        <v>20</v>
      </c>
      <c r="C20" s="16" t="s">
        <v>18</v>
      </c>
      <c r="D20" s="17">
        <v>13</v>
      </c>
      <c r="E20" s="100">
        <v>214</v>
      </c>
      <c r="F20" s="100">
        <v>3576</v>
      </c>
      <c r="G20" s="100">
        <v>7</v>
      </c>
      <c r="H20" s="100">
        <v>168</v>
      </c>
      <c r="I20" s="100">
        <v>1560</v>
      </c>
      <c r="J20" s="100">
        <v>4</v>
      </c>
      <c r="K20" s="100">
        <v>96</v>
      </c>
      <c r="L20" s="100">
        <v>0</v>
      </c>
      <c r="M20" s="100">
        <v>0</v>
      </c>
      <c r="N20" s="100">
        <v>360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6" t="s">
        <v>579</v>
      </c>
      <c r="U20" s="16" t="s">
        <v>579</v>
      </c>
      <c r="V20" s="16">
        <v>512</v>
      </c>
      <c r="W20" s="124">
        <v>225</v>
      </c>
      <c r="X20" s="124">
        <v>115200</v>
      </c>
      <c r="Y20" s="124">
        <v>2949120</v>
      </c>
      <c r="Z20" s="100">
        <v>1.3925233644859814</v>
      </c>
    </row>
    <row r="21" spans="2:26">
      <c r="B21" s="16" t="s">
        <v>21</v>
      </c>
      <c r="C21" s="16" t="s">
        <v>18</v>
      </c>
      <c r="D21" s="17">
        <v>14</v>
      </c>
      <c r="E21" s="100">
        <v>4067</v>
      </c>
      <c r="F21" s="100">
        <v>68088</v>
      </c>
      <c r="G21" s="100">
        <v>164</v>
      </c>
      <c r="H21" s="100">
        <v>3936</v>
      </c>
      <c r="I21" s="100">
        <v>29520</v>
      </c>
      <c r="J21" s="100">
        <v>709</v>
      </c>
      <c r="K21" s="100">
        <v>17016</v>
      </c>
      <c r="L21" s="100">
        <v>768</v>
      </c>
      <c r="M21" s="100">
        <v>24</v>
      </c>
      <c r="N21" s="100">
        <v>1464</v>
      </c>
      <c r="O21" s="100">
        <v>72</v>
      </c>
      <c r="P21" s="100">
        <v>5256</v>
      </c>
      <c r="Q21" s="100">
        <v>24</v>
      </c>
      <c r="R21" s="100">
        <v>2304</v>
      </c>
      <c r="S21" s="100">
        <v>24</v>
      </c>
      <c r="T21" s="16" t="s">
        <v>579</v>
      </c>
      <c r="U21" s="16" t="s">
        <v>579</v>
      </c>
      <c r="V21" s="16">
        <v>1024</v>
      </c>
      <c r="W21" s="124">
        <v>4940</v>
      </c>
      <c r="X21" s="124">
        <v>5058560</v>
      </c>
      <c r="Y21" s="124">
        <v>131579904</v>
      </c>
      <c r="Z21" s="100">
        <v>1.3951315465945413</v>
      </c>
    </row>
    <row r="22" spans="2:26">
      <c r="B22" s="16" t="s">
        <v>22</v>
      </c>
      <c r="C22" s="16" t="s">
        <v>23</v>
      </c>
      <c r="D22" s="17">
        <v>15</v>
      </c>
      <c r="E22" s="100">
        <v>4652</v>
      </c>
      <c r="F22" s="100">
        <v>34560</v>
      </c>
      <c r="G22" s="100">
        <v>224</v>
      </c>
      <c r="H22" s="100">
        <v>5376</v>
      </c>
      <c r="I22" s="100">
        <v>77088</v>
      </c>
      <c r="J22" s="100">
        <v>525</v>
      </c>
      <c r="K22" s="100">
        <v>12600</v>
      </c>
      <c r="L22" s="100">
        <v>384</v>
      </c>
      <c r="M22" s="100">
        <v>24</v>
      </c>
      <c r="N22" s="100">
        <v>2088</v>
      </c>
      <c r="O22" s="100">
        <v>96</v>
      </c>
      <c r="P22" s="100">
        <v>5280</v>
      </c>
      <c r="Q22" s="100">
        <v>336</v>
      </c>
      <c r="R22" s="100">
        <v>48</v>
      </c>
      <c r="S22" s="100">
        <v>24</v>
      </c>
      <c r="T22" s="16" t="s">
        <v>581</v>
      </c>
      <c r="U22" s="16" t="s">
        <v>581</v>
      </c>
      <c r="V22" s="16">
        <v>2048</v>
      </c>
      <c r="W22" s="124">
        <v>5401</v>
      </c>
      <c r="X22" s="124">
        <v>11061248</v>
      </c>
      <c r="Y22" s="124">
        <v>282427392</v>
      </c>
      <c r="Z22" s="100">
        <v>0.61908856405846946</v>
      </c>
    </row>
    <row r="23" spans="2:26">
      <c r="B23" s="16" t="s">
        <v>24</v>
      </c>
      <c r="C23" s="16" t="s">
        <v>25</v>
      </c>
      <c r="D23" s="17">
        <v>16</v>
      </c>
      <c r="E23" s="100">
        <v>4524</v>
      </c>
      <c r="F23" s="100">
        <v>33912</v>
      </c>
      <c r="G23" s="100">
        <v>473</v>
      </c>
      <c r="H23" s="100">
        <v>11352</v>
      </c>
      <c r="I23" s="100">
        <v>74664</v>
      </c>
      <c r="J23" s="100">
        <v>1086</v>
      </c>
      <c r="K23" s="100">
        <v>26064</v>
      </c>
      <c r="L23" s="100">
        <v>3648</v>
      </c>
      <c r="M23" s="100">
        <v>24</v>
      </c>
      <c r="N23" s="100">
        <v>2952</v>
      </c>
      <c r="O23" s="100">
        <v>168</v>
      </c>
      <c r="P23" s="100">
        <v>480</v>
      </c>
      <c r="Q23" s="100">
        <v>0</v>
      </c>
      <c r="R23" s="100">
        <v>120</v>
      </c>
      <c r="S23" s="100">
        <v>24</v>
      </c>
      <c r="T23" s="16" t="s">
        <v>586</v>
      </c>
      <c r="U23" s="16" t="s">
        <v>586</v>
      </c>
      <c r="V23" s="16">
        <v>4096</v>
      </c>
      <c r="W23" s="124">
        <v>6083</v>
      </c>
      <c r="X23" s="124">
        <v>24915968</v>
      </c>
      <c r="Y23" s="124">
        <v>628359168</v>
      </c>
      <c r="Z23" s="100">
        <v>0.62466843501326264</v>
      </c>
    </row>
    <row r="24" spans="2:26">
      <c r="B24" s="13"/>
      <c r="C24" s="125" t="s">
        <v>555</v>
      </c>
      <c r="D24" s="125"/>
      <c r="E24" s="104">
        <v>45042</v>
      </c>
      <c r="F24" s="104">
        <v>627840</v>
      </c>
      <c r="G24" s="104">
        <v>1020</v>
      </c>
      <c r="H24" s="104">
        <v>24480</v>
      </c>
      <c r="I24" s="104">
        <v>453168</v>
      </c>
      <c r="J24" s="104">
        <v>2908</v>
      </c>
      <c r="K24" s="104">
        <v>69792</v>
      </c>
      <c r="L24" s="104">
        <v>22656</v>
      </c>
      <c r="M24" s="104">
        <v>168</v>
      </c>
      <c r="N24" s="104">
        <v>38400</v>
      </c>
      <c r="O24" s="104">
        <v>456</v>
      </c>
      <c r="P24" s="104">
        <v>303888</v>
      </c>
      <c r="Q24" s="104">
        <v>1200</v>
      </c>
      <c r="R24" s="104">
        <v>27840</v>
      </c>
      <c r="S24" s="104">
        <v>336</v>
      </c>
      <c r="T24" s="104">
        <v>336</v>
      </c>
      <c r="W24" s="124">
        <v>48970</v>
      </c>
      <c r="X24" s="124">
        <v>58142208</v>
      </c>
      <c r="Y24" s="124">
        <v>1626848256</v>
      </c>
      <c r="Z24" s="104">
        <v>1.8871275698237201E-3</v>
      </c>
    </row>
    <row r="25" spans="2:26">
      <c r="B25" s="13"/>
      <c r="C25" s="125" t="s">
        <v>562</v>
      </c>
      <c r="D25" s="125"/>
      <c r="W25" s="124">
        <v>48339</v>
      </c>
      <c r="X25" s="124">
        <v>58067072</v>
      </c>
      <c r="Y25" s="124">
        <v>1624157184</v>
      </c>
    </row>
    <row r="26" spans="2:26" ht="13.5" customHeight="1">
      <c r="B26" s="171" t="s">
        <v>214</v>
      </c>
      <c r="C26" s="171" t="s">
        <v>215</v>
      </c>
      <c r="D26" s="172" t="s">
        <v>524</v>
      </c>
      <c r="E26" s="172" t="s">
        <v>525</v>
      </c>
      <c r="F26"/>
    </row>
    <row r="27" spans="2:26" ht="14.4">
      <c r="B27" s="171"/>
      <c r="C27" s="171"/>
      <c r="D27" s="172"/>
      <c r="E27" s="172"/>
      <c r="F27"/>
      <c r="J27" s="119"/>
    </row>
    <row r="28" spans="2:26" ht="14.4">
      <c r="B28" s="90" t="s">
        <v>34</v>
      </c>
      <c r="C28" s="17">
        <v>1</v>
      </c>
      <c r="D28" s="100">
        <v>48</v>
      </c>
      <c r="E28" s="100">
        <v>6000</v>
      </c>
      <c r="F28"/>
      <c r="H28" s="62"/>
      <c r="J28" s="119"/>
    </row>
    <row r="29" spans="2:26" ht="14.4">
      <c r="B29" s="90" t="s">
        <v>35</v>
      </c>
      <c r="C29" s="17">
        <v>2</v>
      </c>
      <c r="D29" s="100">
        <v>157464</v>
      </c>
      <c r="E29" s="100">
        <v>160800</v>
      </c>
      <c r="F29"/>
      <c r="H29" s="62"/>
      <c r="J29" s="119"/>
    </row>
    <row r="30" spans="2:26" ht="12.75" customHeight="1">
      <c r="B30" s="13"/>
      <c r="D30" s="104">
        <v>157512</v>
      </c>
      <c r="E30" s="104">
        <v>166800</v>
      </c>
      <c r="F30" s="104"/>
      <c r="J30" s="119"/>
    </row>
    <row r="31" spans="2:26" ht="13.5" customHeight="1">
      <c r="B31" s="13"/>
      <c r="J31" s="119"/>
    </row>
    <row r="32" spans="2:26" ht="14.85" customHeight="1">
      <c r="B32" s="171" t="s">
        <v>216</v>
      </c>
      <c r="C32" s="171" t="s">
        <v>153</v>
      </c>
      <c r="D32" s="172" t="s">
        <v>429</v>
      </c>
      <c r="E32" s="15"/>
      <c r="F32" s="15"/>
      <c r="J32" s="119"/>
    </row>
    <row r="33" spans="1:10">
      <c r="B33" s="171"/>
      <c r="C33" s="171"/>
      <c r="D33" s="172"/>
      <c r="E33" s="15"/>
      <c r="F33" s="15"/>
      <c r="J33" s="119"/>
    </row>
    <row r="34" spans="1:10">
      <c r="B34" s="90" t="s">
        <v>67</v>
      </c>
      <c r="C34" s="17">
        <v>1</v>
      </c>
      <c r="D34" s="100">
        <v>1551672</v>
      </c>
      <c r="E34" s="15"/>
      <c r="F34" s="15"/>
      <c r="J34" s="119"/>
    </row>
    <row r="35" spans="1:10">
      <c r="B35" s="90" t="s">
        <v>69</v>
      </c>
      <c r="C35" s="17">
        <v>2</v>
      </c>
      <c r="D35" s="100">
        <v>4387480</v>
      </c>
      <c r="E35" s="15"/>
      <c r="F35" s="15"/>
      <c r="J35" s="119"/>
    </row>
    <row r="36" spans="1:10">
      <c r="B36" s="90" t="s">
        <v>71</v>
      </c>
      <c r="C36" s="17">
        <v>3</v>
      </c>
      <c r="D36" s="100">
        <v>1089924</v>
      </c>
      <c r="E36" s="15"/>
      <c r="F36" s="15"/>
      <c r="J36" s="119"/>
    </row>
    <row r="37" spans="1:10">
      <c r="B37" s="90" t="s">
        <v>73</v>
      </c>
      <c r="C37" s="17">
        <v>4</v>
      </c>
      <c r="D37" s="100">
        <v>4484300</v>
      </c>
      <c r="E37" s="15"/>
      <c r="F37" s="15"/>
      <c r="J37" s="119"/>
    </row>
    <row r="38" spans="1:10">
      <c r="B38" s="90" t="s">
        <v>75</v>
      </c>
      <c r="C38" s="17">
        <v>5</v>
      </c>
      <c r="D38" s="100">
        <v>42144</v>
      </c>
      <c r="E38" s="15"/>
      <c r="F38" s="15"/>
      <c r="J38" s="119"/>
    </row>
    <row r="39" spans="1:10">
      <c r="B39" s="13"/>
      <c r="D39" s="104">
        <v>11555520</v>
      </c>
      <c r="E39" s="1"/>
      <c r="F39" s="1"/>
      <c r="J39" s="119"/>
    </row>
    <row r="40" spans="1:10">
      <c r="B40" s="13"/>
      <c r="J40" s="119"/>
    </row>
    <row r="41" spans="1:10" ht="12" customHeight="1">
      <c r="B41" s="113"/>
      <c r="C41" s="110"/>
      <c r="D41" s="168" t="s">
        <v>430</v>
      </c>
      <c r="E41" s="169"/>
      <c r="F41" s="169"/>
      <c r="G41" s="169"/>
      <c r="H41" s="170"/>
      <c r="I41"/>
      <c r="J41" s="119"/>
    </row>
    <row r="42" spans="1:10">
      <c r="B42" s="113" t="s">
        <v>154</v>
      </c>
      <c r="C42" s="113" t="s">
        <v>155</v>
      </c>
      <c r="D42" s="113" t="s">
        <v>242</v>
      </c>
      <c r="E42" s="113" t="s">
        <v>243</v>
      </c>
      <c r="F42" s="113" t="s">
        <v>244</v>
      </c>
      <c r="G42" s="113" t="s">
        <v>245</v>
      </c>
      <c r="H42" s="113" t="s">
        <v>246</v>
      </c>
      <c r="J42" s="119"/>
    </row>
    <row r="43" spans="1:10" ht="26.4">
      <c r="B43" s="90" t="s">
        <v>292</v>
      </c>
      <c r="C43" s="17">
        <v>1</v>
      </c>
      <c r="D43" s="100">
        <v>674544</v>
      </c>
      <c r="E43" s="100">
        <v>3400632.7265616441</v>
      </c>
      <c r="F43" s="100">
        <v>847619.78203150677</v>
      </c>
      <c r="G43" s="100">
        <v>2753387.4914068491</v>
      </c>
      <c r="H43" s="100">
        <v>24936</v>
      </c>
      <c r="J43" s="119"/>
    </row>
    <row r="44" spans="1:10" ht="26.4">
      <c r="B44" s="90" t="s">
        <v>293</v>
      </c>
      <c r="C44" s="17">
        <v>2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</row>
    <row r="45" spans="1:10" ht="26.4">
      <c r="B45" s="90" t="s">
        <v>294</v>
      </c>
      <c r="C45" s="17">
        <v>3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</row>
    <row r="46" spans="1:10">
      <c r="B46" s="15"/>
      <c r="C46" s="19"/>
      <c r="D46" s="19"/>
      <c r="E46" s="19"/>
      <c r="F46" s="19"/>
      <c r="G46" s="19"/>
      <c r="H46" s="19"/>
      <c r="I46" s="19"/>
    </row>
    <row r="47" spans="1:10">
      <c r="B47" s="13"/>
      <c r="C47" s="19"/>
      <c r="D47" s="19"/>
    </row>
    <row r="48" spans="1:10">
      <c r="A48" s="175" t="s">
        <v>43</v>
      </c>
      <c r="B48" s="175"/>
      <c r="C48" s="175"/>
      <c r="D48" s="175"/>
      <c r="E48" s="175"/>
      <c r="F48" s="3"/>
    </row>
    <row r="50" spans="2:20">
      <c r="B50" s="14" t="s">
        <v>247</v>
      </c>
    </row>
    <row r="51" spans="2:20" ht="12.75" customHeight="1">
      <c r="B51" s="172" t="s">
        <v>431</v>
      </c>
      <c r="C51" s="111" t="s">
        <v>209</v>
      </c>
      <c r="D51" s="171" t="s">
        <v>151</v>
      </c>
      <c r="E51" s="173" t="s">
        <v>526</v>
      </c>
      <c r="F51" s="173" t="s">
        <v>527</v>
      </c>
      <c r="G51" s="111" t="s">
        <v>210</v>
      </c>
      <c r="H51" s="111" t="s">
        <v>210</v>
      </c>
      <c r="I51" s="111" t="s">
        <v>211</v>
      </c>
      <c r="J51" s="111" t="s">
        <v>212</v>
      </c>
      <c r="K51" s="111" t="s">
        <v>212</v>
      </c>
      <c r="L51" s="111" t="s">
        <v>395</v>
      </c>
      <c r="M51" s="111" t="s">
        <v>456</v>
      </c>
      <c r="N51" s="111" t="s">
        <v>457</v>
      </c>
      <c r="O51" s="111" t="s">
        <v>458</v>
      </c>
      <c r="P51" s="122" t="s">
        <v>565</v>
      </c>
      <c r="Q51" s="122" t="s">
        <v>554</v>
      </c>
      <c r="R51" s="122" t="s">
        <v>565</v>
      </c>
      <c r="S51" s="122" t="s">
        <v>561</v>
      </c>
      <c r="T51" s="176" t="s">
        <v>553</v>
      </c>
    </row>
    <row r="52" spans="2:20">
      <c r="B52" s="172"/>
      <c r="C52" s="112" t="s">
        <v>299</v>
      </c>
      <c r="D52" s="171"/>
      <c r="E52" s="174"/>
      <c r="F52" s="174"/>
      <c r="G52" s="112" t="s">
        <v>528</v>
      </c>
      <c r="H52" s="112" t="s">
        <v>529</v>
      </c>
      <c r="I52" s="112" t="s">
        <v>529</v>
      </c>
      <c r="J52" s="112" t="s">
        <v>528</v>
      </c>
      <c r="K52" s="112" t="s">
        <v>529</v>
      </c>
      <c r="L52" s="112" t="s">
        <v>529</v>
      </c>
      <c r="M52" s="112" t="s">
        <v>529</v>
      </c>
      <c r="N52" s="112" t="s">
        <v>529</v>
      </c>
      <c r="O52" s="112" t="s">
        <v>529</v>
      </c>
      <c r="P52" s="123" t="s">
        <v>560</v>
      </c>
      <c r="Q52" s="123" t="s">
        <v>559</v>
      </c>
      <c r="R52" s="123" t="s">
        <v>555</v>
      </c>
      <c r="S52" s="123" t="s">
        <v>555</v>
      </c>
      <c r="T52" s="177"/>
    </row>
    <row r="53" spans="2:20" ht="13.5" customHeight="1">
      <c r="B53" s="16" t="s">
        <v>45</v>
      </c>
      <c r="C53" s="16" t="s">
        <v>56</v>
      </c>
      <c r="D53" s="17">
        <v>1</v>
      </c>
      <c r="E53" s="100">
        <v>1566</v>
      </c>
      <c r="F53" s="100">
        <v>12432</v>
      </c>
      <c r="G53" s="100">
        <v>313</v>
      </c>
      <c r="H53" s="100">
        <v>7512</v>
      </c>
      <c r="I53" s="100">
        <v>25152</v>
      </c>
      <c r="J53" s="100">
        <v>720</v>
      </c>
      <c r="K53" s="100">
        <v>17280</v>
      </c>
      <c r="L53" s="100">
        <v>1896</v>
      </c>
      <c r="M53" s="100">
        <v>72</v>
      </c>
      <c r="N53" s="100">
        <v>3816</v>
      </c>
      <c r="O53" s="100">
        <v>360</v>
      </c>
      <c r="P53" s="16">
        <v>10240</v>
      </c>
      <c r="Q53" s="124">
        <v>2599</v>
      </c>
      <c r="R53" s="124">
        <v>26613760</v>
      </c>
      <c r="S53" s="124">
        <v>701644800</v>
      </c>
      <c r="T53" s="100">
        <v>0.6615581098339719</v>
      </c>
    </row>
    <row r="54" spans="2:20">
      <c r="B54" s="16" t="s">
        <v>46</v>
      </c>
      <c r="C54" s="16" t="s">
        <v>57</v>
      </c>
      <c r="D54" s="17">
        <v>2</v>
      </c>
      <c r="E54" s="100">
        <v>1579</v>
      </c>
      <c r="F54" s="100">
        <v>10176</v>
      </c>
      <c r="G54" s="100">
        <v>57</v>
      </c>
      <c r="H54" s="100">
        <v>1368</v>
      </c>
      <c r="I54" s="100">
        <v>27720</v>
      </c>
      <c r="J54" s="100">
        <v>613</v>
      </c>
      <c r="K54" s="100">
        <v>14712</v>
      </c>
      <c r="L54" s="100">
        <v>2472</v>
      </c>
      <c r="M54" s="100">
        <v>312</v>
      </c>
      <c r="N54" s="100">
        <v>2256</v>
      </c>
      <c r="O54" s="100">
        <v>672</v>
      </c>
      <c r="P54" s="16">
        <v>20480</v>
      </c>
      <c r="Q54" s="124">
        <v>2249</v>
      </c>
      <c r="R54" s="124">
        <v>46059520</v>
      </c>
      <c r="S54" s="124">
        <v>1222410240</v>
      </c>
      <c r="T54" s="100">
        <v>0.53704876504116528</v>
      </c>
    </row>
    <row r="55" spans="2:20">
      <c r="B55" s="16" t="s">
        <v>47</v>
      </c>
      <c r="C55" s="16" t="s">
        <v>310</v>
      </c>
      <c r="D55" s="17">
        <v>3</v>
      </c>
      <c r="E55" s="100">
        <v>604</v>
      </c>
      <c r="F55" s="100">
        <v>6336</v>
      </c>
      <c r="G55" s="100">
        <v>133</v>
      </c>
      <c r="H55" s="100">
        <v>3192</v>
      </c>
      <c r="I55" s="100">
        <v>8160</v>
      </c>
      <c r="J55" s="100">
        <v>481</v>
      </c>
      <c r="K55" s="100">
        <v>11544</v>
      </c>
      <c r="L55" s="100">
        <v>1656</v>
      </c>
      <c r="M55" s="100">
        <v>264</v>
      </c>
      <c r="N55" s="100">
        <v>2880</v>
      </c>
      <c r="O55" s="100">
        <v>1560</v>
      </c>
      <c r="P55" s="16">
        <v>40960</v>
      </c>
      <c r="Q55" s="124">
        <v>1218</v>
      </c>
      <c r="R55" s="124">
        <v>49889280</v>
      </c>
      <c r="S55" s="124">
        <v>1457848320</v>
      </c>
      <c r="T55" s="100">
        <v>0.8741721854304636</v>
      </c>
    </row>
    <row r="56" spans="2:20">
      <c r="B56" s="16" t="s">
        <v>48</v>
      </c>
      <c r="C56" s="16" t="s">
        <v>58</v>
      </c>
      <c r="D56" s="17">
        <v>5</v>
      </c>
      <c r="E56" s="100">
        <v>966</v>
      </c>
      <c r="F56" s="100">
        <v>6504</v>
      </c>
      <c r="G56" s="100">
        <v>244</v>
      </c>
      <c r="H56" s="100">
        <v>5856</v>
      </c>
      <c r="I56" s="100">
        <v>16680</v>
      </c>
      <c r="J56" s="100">
        <v>1063</v>
      </c>
      <c r="K56" s="100">
        <v>25512</v>
      </c>
      <c r="L56" s="100">
        <v>2904</v>
      </c>
      <c r="M56" s="100">
        <v>1080</v>
      </c>
      <c r="N56" s="100">
        <v>6768</v>
      </c>
      <c r="O56" s="100">
        <v>7680</v>
      </c>
      <c r="P56" s="16">
        <v>102400</v>
      </c>
      <c r="Q56" s="124">
        <v>2273</v>
      </c>
      <c r="R56" s="124">
        <v>232755200</v>
      </c>
      <c r="S56" s="124">
        <v>7473561600</v>
      </c>
      <c r="T56" s="100">
        <v>0.56107660455486541</v>
      </c>
    </row>
    <row r="57" spans="2:20">
      <c r="B57" s="16" t="s">
        <v>49</v>
      </c>
      <c r="C57" s="16" t="s">
        <v>59</v>
      </c>
      <c r="D57" s="17">
        <v>6</v>
      </c>
      <c r="E57" s="100">
        <v>153</v>
      </c>
      <c r="F57" s="100">
        <v>1248</v>
      </c>
      <c r="G57" s="100">
        <v>17</v>
      </c>
      <c r="H57" s="100">
        <v>408</v>
      </c>
      <c r="I57" s="100">
        <v>2424</v>
      </c>
      <c r="J57" s="100">
        <v>293</v>
      </c>
      <c r="K57" s="100">
        <v>7032</v>
      </c>
      <c r="L57" s="100">
        <v>768</v>
      </c>
      <c r="M57" s="100">
        <v>192</v>
      </c>
      <c r="N57" s="100">
        <v>1584</v>
      </c>
      <c r="O57" s="100">
        <v>3480</v>
      </c>
      <c r="P57" s="16">
        <v>204800</v>
      </c>
      <c r="Q57" s="124">
        <v>463</v>
      </c>
      <c r="R57" s="124">
        <v>94822400</v>
      </c>
      <c r="S57" s="124">
        <v>3509452800</v>
      </c>
      <c r="T57" s="100">
        <v>0.67973856209150318</v>
      </c>
    </row>
    <row r="58" spans="2:20">
      <c r="B58" s="16" t="s">
        <v>50</v>
      </c>
      <c r="C58" s="16" t="s">
        <v>60</v>
      </c>
      <c r="D58" s="17">
        <v>7</v>
      </c>
      <c r="E58" s="100">
        <v>90</v>
      </c>
      <c r="F58" s="100">
        <v>648</v>
      </c>
      <c r="G58" s="100">
        <v>5</v>
      </c>
      <c r="H58" s="100">
        <v>120</v>
      </c>
      <c r="I58" s="100">
        <v>1512</v>
      </c>
      <c r="J58" s="100">
        <v>127</v>
      </c>
      <c r="K58" s="100">
        <v>3048</v>
      </c>
      <c r="L58" s="100">
        <v>192</v>
      </c>
      <c r="M58" s="100">
        <v>72</v>
      </c>
      <c r="N58" s="100">
        <v>624</v>
      </c>
      <c r="O58" s="100">
        <v>1536</v>
      </c>
      <c r="P58" s="16">
        <v>307200</v>
      </c>
      <c r="Q58" s="124">
        <v>222</v>
      </c>
      <c r="R58" s="124">
        <v>68198400</v>
      </c>
      <c r="S58" s="124">
        <v>2381414400</v>
      </c>
      <c r="T58" s="100">
        <v>0.6</v>
      </c>
    </row>
    <row r="59" spans="2:20">
      <c r="B59" s="16" t="s">
        <v>51</v>
      </c>
      <c r="C59" s="16" t="s">
        <v>61</v>
      </c>
      <c r="D59" s="17">
        <v>8</v>
      </c>
      <c r="E59" s="100">
        <v>38</v>
      </c>
      <c r="F59" s="100">
        <v>120</v>
      </c>
      <c r="G59" s="100">
        <v>5</v>
      </c>
      <c r="H59" s="100">
        <v>120</v>
      </c>
      <c r="I59" s="100">
        <v>792</v>
      </c>
      <c r="J59" s="100">
        <v>106</v>
      </c>
      <c r="K59" s="100">
        <v>2544</v>
      </c>
      <c r="L59" s="100">
        <v>72</v>
      </c>
      <c r="M59" s="100">
        <v>96</v>
      </c>
      <c r="N59" s="100">
        <v>480</v>
      </c>
      <c r="O59" s="100">
        <v>1440</v>
      </c>
      <c r="P59" s="16">
        <v>614400</v>
      </c>
      <c r="Q59" s="124">
        <v>149</v>
      </c>
      <c r="R59" s="124">
        <v>91545600</v>
      </c>
      <c r="S59" s="124">
        <v>3479961600</v>
      </c>
      <c r="T59" s="100">
        <v>0.26315789473684209</v>
      </c>
    </row>
    <row r="60" spans="2:20">
      <c r="B60" s="16" t="s">
        <v>52</v>
      </c>
      <c r="C60" s="16" t="s">
        <v>62</v>
      </c>
      <c r="D60" s="17">
        <v>9</v>
      </c>
      <c r="E60" s="100">
        <v>187</v>
      </c>
      <c r="F60" s="100">
        <v>912</v>
      </c>
      <c r="G60" s="100">
        <v>12</v>
      </c>
      <c r="H60" s="100">
        <v>288</v>
      </c>
      <c r="I60" s="100">
        <v>3576</v>
      </c>
      <c r="J60" s="100">
        <v>355</v>
      </c>
      <c r="K60" s="100">
        <v>8520</v>
      </c>
      <c r="L60" s="100">
        <v>432</v>
      </c>
      <c r="M60" s="100">
        <v>168</v>
      </c>
      <c r="N60" s="100">
        <v>1344</v>
      </c>
      <c r="O60" s="100">
        <v>3216</v>
      </c>
      <c r="P60" s="16">
        <v>1048576</v>
      </c>
      <c r="Q60" s="124">
        <v>554</v>
      </c>
      <c r="R60" s="124">
        <v>580911104</v>
      </c>
      <c r="S60" s="124">
        <v>19352518656</v>
      </c>
      <c r="T60" s="100">
        <v>0.40641711229946526</v>
      </c>
    </row>
    <row r="61" spans="2:20">
      <c r="B61" s="16" t="s">
        <v>53</v>
      </c>
      <c r="C61" s="16" t="s">
        <v>63</v>
      </c>
      <c r="D61" s="17">
        <v>10</v>
      </c>
      <c r="E61" s="100">
        <v>32</v>
      </c>
      <c r="F61" s="100">
        <v>96</v>
      </c>
      <c r="G61" s="100">
        <v>2</v>
      </c>
      <c r="H61" s="100">
        <v>48</v>
      </c>
      <c r="I61" s="100">
        <v>672</v>
      </c>
      <c r="J61" s="100">
        <v>45</v>
      </c>
      <c r="K61" s="100">
        <v>1080</v>
      </c>
      <c r="L61" s="100">
        <v>96</v>
      </c>
      <c r="M61" s="100">
        <v>0</v>
      </c>
      <c r="N61" s="100">
        <v>216</v>
      </c>
      <c r="O61" s="100">
        <v>792</v>
      </c>
      <c r="P61" s="16">
        <v>2621440</v>
      </c>
      <c r="Q61" s="124">
        <v>79</v>
      </c>
      <c r="R61" s="124">
        <v>207093760</v>
      </c>
      <c r="S61" s="124">
        <v>7864320000</v>
      </c>
      <c r="T61" s="100">
        <v>0.25</v>
      </c>
    </row>
    <row r="62" spans="2:20">
      <c r="B62" s="16" t="s">
        <v>54</v>
      </c>
      <c r="C62" s="16" t="s">
        <v>64</v>
      </c>
      <c r="D62" s="17">
        <v>11</v>
      </c>
      <c r="E62" s="100">
        <v>16</v>
      </c>
      <c r="F62" s="100">
        <v>0</v>
      </c>
      <c r="G62" s="100">
        <v>0</v>
      </c>
      <c r="H62" s="100">
        <v>0</v>
      </c>
      <c r="I62" s="100">
        <v>384</v>
      </c>
      <c r="J62" s="100">
        <v>23</v>
      </c>
      <c r="K62" s="100">
        <v>552</v>
      </c>
      <c r="L62" s="100">
        <v>0</v>
      </c>
      <c r="M62" s="100">
        <v>0</v>
      </c>
      <c r="N62" s="100">
        <v>192</v>
      </c>
      <c r="O62" s="100">
        <v>264</v>
      </c>
      <c r="P62" s="16">
        <v>5242880</v>
      </c>
      <c r="Q62" s="124">
        <v>39</v>
      </c>
      <c r="R62" s="124">
        <v>204472320</v>
      </c>
      <c r="S62" s="124">
        <v>7298088960</v>
      </c>
      <c r="T62" s="100">
        <v>0</v>
      </c>
    </row>
    <row r="63" spans="2:20">
      <c r="B63" s="16" t="s">
        <v>55</v>
      </c>
      <c r="C63" s="16" t="s">
        <v>65</v>
      </c>
      <c r="D63" s="17">
        <v>12</v>
      </c>
      <c r="E63" s="100">
        <v>39</v>
      </c>
      <c r="F63" s="100">
        <v>600</v>
      </c>
      <c r="G63" s="100">
        <v>0</v>
      </c>
      <c r="H63" s="100">
        <v>0</v>
      </c>
      <c r="I63" s="100">
        <v>336</v>
      </c>
      <c r="J63" s="100">
        <v>29</v>
      </c>
      <c r="K63" s="100">
        <v>696</v>
      </c>
      <c r="L63" s="100">
        <v>0</v>
      </c>
      <c r="M63" s="100">
        <v>0</v>
      </c>
      <c r="N63" s="100">
        <v>96</v>
      </c>
      <c r="O63" s="100">
        <v>312</v>
      </c>
      <c r="P63" s="16">
        <v>10485760</v>
      </c>
      <c r="Q63" s="124">
        <v>68</v>
      </c>
      <c r="R63" s="124">
        <v>713031680</v>
      </c>
      <c r="S63" s="124">
        <v>21390950400</v>
      </c>
      <c r="T63" s="100">
        <v>1.2820512820512822</v>
      </c>
    </row>
    <row r="64" spans="2:20">
      <c r="B64" s="13"/>
      <c r="E64" s="104">
        <v>5270</v>
      </c>
      <c r="F64" s="104">
        <v>39072</v>
      </c>
      <c r="G64" s="104">
        <v>788</v>
      </c>
      <c r="H64" s="104">
        <v>18912</v>
      </c>
      <c r="I64" s="104">
        <v>87408</v>
      </c>
      <c r="J64" s="104">
        <v>3855</v>
      </c>
      <c r="K64" s="104">
        <v>92520</v>
      </c>
      <c r="L64" s="104">
        <v>10488</v>
      </c>
      <c r="M64" s="104">
        <v>2256</v>
      </c>
      <c r="N64" s="104">
        <v>20256</v>
      </c>
      <c r="O64" s="104">
        <v>21312</v>
      </c>
      <c r="Q64" s="124">
        <v>9913</v>
      </c>
      <c r="R64" s="124">
        <v>2315393024</v>
      </c>
      <c r="S64" s="124">
        <v>76132171776</v>
      </c>
      <c r="T64" s="104">
        <v>0.61783681214421249</v>
      </c>
    </row>
    <row r="65" spans="2:7">
      <c r="B65" s="13"/>
    </row>
    <row r="66" spans="2:7" ht="13.5" customHeight="1">
      <c r="B66" s="171" t="s">
        <v>214</v>
      </c>
      <c r="C66" s="171" t="s">
        <v>215</v>
      </c>
      <c r="D66" s="173" t="s">
        <v>524</v>
      </c>
      <c r="E66" s="173" t="s">
        <v>525</v>
      </c>
      <c r="F66"/>
    </row>
    <row r="67" spans="2:7" ht="14.4">
      <c r="B67" s="171"/>
      <c r="C67" s="171"/>
      <c r="D67" s="174"/>
      <c r="E67" s="174"/>
      <c r="F67"/>
    </row>
    <row r="68" spans="2:7" ht="14.4">
      <c r="B68" s="90" t="s">
        <v>34</v>
      </c>
      <c r="C68" s="17">
        <v>1</v>
      </c>
      <c r="D68" s="100">
        <v>0</v>
      </c>
      <c r="E68" s="100">
        <v>144</v>
      </c>
      <c r="F68"/>
    </row>
    <row r="69" spans="2:7" ht="14.4">
      <c r="B69" s="90" t="s">
        <v>35</v>
      </c>
      <c r="C69" s="17">
        <v>2</v>
      </c>
      <c r="D69" s="100">
        <v>7752</v>
      </c>
      <c r="E69" s="100">
        <v>23304</v>
      </c>
      <c r="F69"/>
    </row>
    <row r="70" spans="2:7">
      <c r="B70" s="15"/>
      <c r="C70" s="19"/>
      <c r="D70" s="104">
        <v>7752</v>
      </c>
      <c r="E70" s="104">
        <v>23448</v>
      </c>
      <c r="F70" s="104"/>
      <c r="G70" s="19"/>
    </row>
    <row r="71" spans="2:7" ht="12.75" customHeight="1">
      <c r="B71" s="13"/>
    </row>
    <row r="72" spans="2:7" ht="12.75" customHeight="1">
      <c r="B72" s="171" t="s">
        <v>216</v>
      </c>
      <c r="C72" s="171" t="s">
        <v>153</v>
      </c>
      <c r="D72" s="172" t="s">
        <v>429</v>
      </c>
      <c r="E72" s="15"/>
      <c r="F72" s="15"/>
    </row>
    <row r="73" spans="2:7" ht="13.5" customHeight="1">
      <c r="B73" s="171"/>
      <c r="C73" s="171"/>
      <c r="D73" s="172"/>
      <c r="E73" s="15"/>
      <c r="F73" s="15"/>
    </row>
    <row r="74" spans="2:7">
      <c r="B74" s="90" t="s">
        <v>67</v>
      </c>
      <c r="C74" s="17">
        <v>1</v>
      </c>
      <c r="D74" s="100">
        <v>10699085</v>
      </c>
      <c r="E74" s="15"/>
      <c r="F74" s="15"/>
    </row>
    <row r="75" spans="2:7">
      <c r="B75" s="90" t="s">
        <v>69</v>
      </c>
      <c r="C75" s="17">
        <v>2</v>
      </c>
      <c r="D75" s="100">
        <v>32605377</v>
      </c>
      <c r="E75" s="15"/>
      <c r="F75" s="15"/>
    </row>
    <row r="76" spans="2:7">
      <c r="B76" s="90" t="s">
        <v>71</v>
      </c>
      <c r="C76" s="17">
        <v>3</v>
      </c>
      <c r="D76" s="100">
        <v>5761479</v>
      </c>
      <c r="E76" s="15"/>
      <c r="F76" s="15"/>
    </row>
    <row r="77" spans="2:7">
      <c r="B77" s="90" t="s">
        <v>73</v>
      </c>
      <c r="C77" s="17">
        <v>4</v>
      </c>
      <c r="D77" s="100">
        <v>37830434</v>
      </c>
      <c r="E77" s="15"/>
      <c r="F77" s="15"/>
    </row>
    <row r="78" spans="2:7">
      <c r="B78" s="90" t="s">
        <v>75</v>
      </c>
      <c r="C78" s="17">
        <v>5</v>
      </c>
      <c r="D78" s="100">
        <v>355228</v>
      </c>
      <c r="E78" s="15"/>
      <c r="F78" s="15"/>
    </row>
    <row r="79" spans="2:7">
      <c r="B79" s="13"/>
      <c r="D79" s="104">
        <v>87251603</v>
      </c>
      <c r="E79" s="1"/>
      <c r="F79" s="1"/>
    </row>
    <row r="80" spans="2:7">
      <c r="B80" s="13"/>
    </row>
    <row r="81" spans="1:10" ht="12" customHeight="1">
      <c r="B81" s="113"/>
      <c r="C81" s="110"/>
      <c r="D81" s="168" t="s">
        <v>430</v>
      </c>
      <c r="E81" s="169"/>
      <c r="F81" s="169"/>
      <c r="G81" s="169"/>
      <c r="H81" s="170"/>
      <c r="I81"/>
    </row>
    <row r="82" spans="1:10">
      <c r="B82" s="113" t="s">
        <v>154</v>
      </c>
      <c r="C82" s="113" t="s">
        <v>155</v>
      </c>
      <c r="D82" s="113" t="s">
        <v>242</v>
      </c>
      <c r="E82" s="113" t="s">
        <v>243</v>
      </c>
      <c r="F82" s="113" t="s">
        <v>244</v>
      </c>
      <c r="G82" s="113" t="s">
        <v>245</v>
      </c>
      <c r="H82" s="113" t="s">
        <v>246</v>
      </c>
    </row>
    <row r="83" spans="1:10" ht="26.4">
      <c r="B83" s="90" t="s">
        <v>292</v>
      </c>
      <c r="C83" s="17">
        <v>1</v>
      </c>
      <c r="D83" s="100">
        <v>3238968</v>
      </c>
      <c r="E83" s="100">
        <v>2784336</v>
      </c>
      <c r="F83" s="100">
        <v>904680</v>
      </c>
      <c r="G83" s="100">
        <v>2568864</v>
      </c>
      <c r="H83" s="100">
        <v>40104</v>
      </c>
      <c r="I83" s="120">
        <v>9536952</v>
      </c>
    </row>
    <row r="84" spans="1:10" ht="26.4">
      <c r="B84" s="90" t="s">
        <v>293</v>
      </c>
      <c r="C84" s="17">
        <v>2</v>
      </c>
      <c r="D84" s="100">
        <v>4555584</v>
      </c>
      <c r="E84" s="100">
        <v>13837000</v>
      </c>
      <c r="F84" s="100">
        <v>3398384</v>
      </c>
      <c r="G84" s="100">
        <v>13789040</v>
      </c>
      <c r="H84" s="100">
        <v>314784</v>
      </c>
      <c r="I84" s="120">
        <v>35894792</v>
      </c>
    </row>
    <row r="85" spans="1:10" ht="26.4">
      <c r="B85" s="90" t="s">
        <v>294</v>
      </c>
      <c r="C85" s="17">
        <v>3</v>
      </c>
      <c r="D85" s="100">
        <v>3405544</v>
      </c>
      <c r="E85" s="100">
        <v>20291544</v>
      </c>
      <c r="F85" s="100">
        <v>2767256</v>
      </c>
      <c r="G85" s="100">
        <v>22210538</v>
      </c>
      <c r="H85" s="100">
        <v>87936</v>
      </c>
      <c r="I85" s="120">
        <v>48762818</v>
      </c>
    </row>
    <row r="86" spans="1:10">
      <c r="B86" s="13"/>
      <c r="C86" s="19"/>
      <c r="D86" s="121">
        <v>11200096</v>
      </c>
      <c r="E86" s="121">
        <v>36912880</v>
      </c>
      <c r="F86" s="121">
        <v>7070320</v>
      </c>
      <c r="G86" s="121">
        <v>38568442</v>
      </c>
      <c r="H86" s="121">
        <v>442824</v>
      </c>
      <c r="I86" s="121">
        <v>94194562</v>
      </c>
    </row>
    <row r="87" spans="1:10">
      <c r="B87" s="63"/>
    </row>
    <row r="88" spans="1:10">
      <c r="A88" s="175" t="s">
        <v>97</v>
      </c>
      <c r="B88" s="175"/>
      <c r="C88" s="175"/>
      <c r="D88" s="175"/>
      <c r="E88" s="175"/>
      <c r="F88" s="3"/>
    </row>
    <row r="89" spans="1:10">
      <c r="A89" s="3"/>
      <c r="B89" s="3"/>
      <c r="C89" s="3"/>
      <c r="D89" s="3"/>
      <c r="E89" s="3"/>
      <c r="F89" s="3"/>
    </row>
    <row r="90" spans="1:10">
      <c r="B90" s="14" t="s">
        <v>248</v>
      </c>
    </row>
    <row r="91" spans="1:10" ht="12.75" customHeight="1">
      <c r="B91" s="172" t="s">
        <v>432</v>
      </c>
      <c r="C91" s="111" t="s">
        <v>209</v>
      </c>
      <c r="D91" s="171" t="s">
        <v>151</v>
      </c>
      <c r="E91" s="173" t="s">
        <v>530</v>
      </c>
      <c r="F91" s="173" t="s">
        <v>531</v>
      </c>
      <c r="G91" s="111" t="s">
        <v>211</v>
      </c>
      <c r="H91" s="111" t="s">
        <v>386</v>
      </c>
      <c r="I91" s="111" t="s">
        <v>453</v>
      </c>
    </row>
    <row r="92" spans="1:10" ht="15" customHeight="1">
      <c r="B92" s="172"/>
      <c r="C92" s="112" t="s">
        <v>300</v>
      </c>
      <c r="D92" s="171"/>
      <c r="E92" s="174"/>
      <c r="F92" s="174"/>
      <c r="G92" s="112" t="s">
        <v>532</v>
      </c>
      <c r="H92" s="112" t="s">
        <v>532</v>
      </c>
      <c r="I92" s="112" t="s">
        <v>532</v>
      </c>
    </row>
    <row r="93" spans="1:10">
      <c r="B93" s="16" t="s">
        <v>99</v>
      </c>
      <c r="C93" s="114" t="s">
        <v>303</v>
      </c>
      <c r="D93" s="17">
        <v>1</v>
      </c>
      <c r="E93" s="100">
        <v>43</v>
      </c>
      <c r="F93" s="100">
        <v>768</v>
      </c>
      <c r="G93" s="100">
        <v>264</v>
      </c>
      <c r="H93" s="100">
        <v>7104</v>
      </c>
      <c r="I93" s="100">
        <v>0</v>
      </c>
    </row>
    <row r="94" spans="1:10">
      <c r="B94" s="16" t="s">
        <v>100</v>
      </c>
      <c r="C94" s="114" t="s">
        <v>304</v>
      </c>
      <c r="D94" s="17">
        <v>2</v>
      </c>
      <c r="E94" s="100">
        <v>77</v>
      </c>
      <c r="F94" s="100">
        <v>1680</v>
      </c>
      <c r="G94" s="100">
        <v>168</v>
      </c>
      <c r="H94" s="100">
        <v>24</v>
      </c>
      <c r="I94" s="100">
        <v>0</v>
      </c>
    </row>
    <row r="95" spans="1:10">
      <c r="B95" s="16" t="s">
        <v>101</v>
      </c>
      <c r="C95" s="114" t="s">
        <v>305</v>
      </c>
      <c r="D95" s="17">
        <v>3</v>
      </c>
      <c r="E95" s="100">
        <v>203</v>
      </c>
      <c r="F95" s="100">
        <v>2544</v>
      </c>
      <c r="G95" s="100">
        <v>2328</v>
      </c>
      <c r="H95" s="100">
        <v>0</v>
      </c>
      <c r="I95" s="100">
        <v>432</v>
      </c>
    </row>
    <row r="96" spans="1:10">
      <c r="B96" s="13"/>
      <c r="E96" s="104"/>
      <c r="F96" s="104"/>
      <c r="G96" s="104"/>
      <c r="H96" s="104"/>
      <c r="I96" s="104"/>
      <c r="J96" s="104"/>
    </row>
    <row r="97" spans="2:7">
      <c r="B97" s="13"/>
      <c r="G97" s="89"/>
    </row>
    <row r="98" spans="2:7">
      <c r="B98" s="13"/>
    </row>
  </sheetData>
  <sheetProtection selectLockedCells="1" selectUnlockedCells="1"/>
  <mergeCells count="33">
    <mergeCell ref="A48:E48"/>
    <mergeCell ref="E66:E67"/>
    <mergeCell ref="E51:E52"/>
    <mergeCell ref="Z6:Z7"/>
    <mergeCell ref="D41:H41"/>
    <mergeCell ref="T51:T52"/>
    <mergeCell ref="F6:F7"/>
    <mergeCell ref="F51:F52"/>
    <mergeCell ref="B32:B33"/>
    <mergeCell ref="C32:C33"/>
    <mergeCell ref="D32:D33"/>
    <mergeCell ref="A3:E3"/>
    <mergeCell ref="B6:B7"/>
    <mergeCell ref="D6:D7"/>
    <mergeCell ref="E6:E7"/>
    <mergeCell ref="B26:B27"/>
    <mergeCell ref="C26:C27"/>
    <mergeCell ref="D26:D27"/>
    <mergeCell ref="E26:E27"/>
    <mergeCell ref="A88:E88"/>
    <mergeCell ref="B91:B92"/>
    <mergeCell ref="D91:D92"/>
    <mergeCell ref="E91:E92"/>
    <mergeCell ref="F91:F92"/>
    <mergeCell ref="D81:H81"/>
    <mergeCell ref="B72:B73"/>
    <mergeCell ref="C72:C73"/>
    <mergeCell ref="D72:D73"/>
    <mergeCell ref="B51:B52"/>
    <mergeCell ref="D51:D52"/>
    <mergeCell ref="C66:C67"/>
    <mergeCell ref="B66:B67"/>
    <mergeCell ref="D66:D67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I89"/>
  <sheetViews>
    <sheetView showGridLines="0" topLeftCell="A4" zoomScaleNormal="100" workbookViewId="0">
      <selection activeCell="G6" sqref="G6"/>
    </sheetView>
  </sheetViews>
  <sheetFormatPr defaultColWidth="9.109375" defaultRowHeight="13.2"/>
  <cols>
    <col min="1" max="1" width="13" style="2" customWidth="1"/>
    <col min="2" max="2" width="13.88671875" style="49" bestFit="1" customWidth="1"/>
    <col min="3" max="3" width="10.5546875" style="49" bestFit="1" customWidth="1"/>
    <col min="4" max="5" width="17.5546875" style="2" customWidth="1"/>
    <col min="6" max="6" width="13.109375" style="127" customWidth="1"/>
    <col min="7" max="8" width="17.5546875" style="2" customWidth="1"/>
    <col min="9" max="9" width="13.109375" style="127" customWidth="1"/>
    <col min="10" max="16384" width="9.109375" style="2"/>
  </cols>
  <sheetData>
    <row r="1" spans="1:9">
      <c r="A1" s="34" t="s">
        <v>42</v>
      </c>
      <c r="B1" s="34"/>
      <c r="C1" s="34"/>
      <c r="D1" s="34"/>
      <c r="G1" s="34"/>
    </row>
    <row r="2" spans="1:9">
      <c r="A2" s="1"/>
    </row>
    <row r="3" spans="1:9">
      <c r="A3" s="1" t="s">
        <v>117</v>
      </c>
    </row>
    <row r="4" spans="1:9" ht="14.4">
      <c r="A4" s="1"/>
      <c r="D4"/>
      <c r="E4"/>
      <c r="F4"/>
      <c r="G4"/>
      <c r="H4"/>
      <c r="I4"/>
    </row>
    <row r="5" spans="1:9" s="166" customFormat="1" ht="45" customHeight="1">
      <c r="A5" s="181" t="s">
        <v>128</v>
      </c>
      <c r="B5" s="181"/>
      <c r="C5" s="182"/>
      <c r="D5" s="145" t="s">
        <v>571</v>
      </c>
      <c r="E5" s="145" t="s">
        <v>570</v>
      </c>
      <c r="F5" s="165" t="s">
        <v>566</v>
      </c>
      <c r="G5" s="145" t="s">
        <v>571</v>
      </c>
      <c r="H5" s="145" t="s">
        <v>570</v>
      </c>
      <c r="I5" s="165" t="s">
        <v>566</v>
      </c>
    </row>
    <row r="6" spans="1:9" ht="52.8">
      <c r="A6" s="5" t="s">
        <v>0</v>
      </c>
      <c r="B6" s="4" t="s">
        <v>295</v>
      </c>
      <c r="C6" s="4" t="s">
        <v>296</v>
      </c>
      <c r="D6" s="4" t="s">
        <v>30</v>
      </c>
      <c r="E6" s="4" t="s">
        <v>30</v>
      </c>
      <c r="F6" s="4" t="s">
        <v>30</v>
      </c>
      <c r="G6" s="4" t="s">
        <v>33</v>
      </c>
      <c r="H6" s="4" t="s">
        <v>33</v>
      </c>
      <c r="I6" s="4" t="s">
        <v>33</v>
      </c>
    </row>
    <row r="7" spans="1:9">
      <c r="A7" s="10" t="s">
        <v>1</v>
      </c>
      <c r="B7" s="71" t="s">
        <v>2</v>
      </c>
      <c r="C7" s="71">
        <v>64</v>
      </c>
      <c r="D7" s="11">
        <v>24.22</v>
      </c>
      <c r="E7" s="160">
        <v>15.74</v>
      </c>
      <c r="F7" s="129">
        <f t="shared" ref="F7:F22" si="0">(E7-D7)/D7</f>
        <v>-0.3501238645747316</v>
      </c>
      <c r="G7" s="11">
        <v>12.11</v>
      </c>
      <c r="H7" s="11">
        <v>12.11</v>
      </c>
      <c r="I7" s="129">
        <f t="shared" ref="I7:I22" si="1">(H7-G7)/G7</f>
        <v>0</v>
      </c>
    </row>
    <row r="8" spans="1:9">
      <c r="A8" s="10" t="s">
        <v>3</v>
      </c>
      <c r="B8" s="71" t="s">
        <v>4</v>
      </c>
      <c r="C8" s="71">
        <v>64</v>
      </c>
      <c r="D8" s="11">
        <v>24.32</v>
      </c>
      <c r="E8" s="160">
        <v>15.81</v>
      </c>
      <c r="F8" s="129">
        <f t="shared" si="0"/>
        <v>-0.34991776315789475</v>
      </c>
      <c r="G8" s="11">
        <v>12.16</v>
      </c>
      <c r="H8" s="11">
        <v>12.16</v>
      </c>
      <c r="I8" s="129">
        <f t="shared" si="1"/>
        <v>0</v>
      </c>
    </row>
    <row r="9" spans="1:9">
      <c r="A9" s="10" t="s">
        <v>5</v>
      </c>
      <c r="B9" s="71" t="s">
        <v>6</v>
      </c>
      <c r="C9" s="71">
        <v>128</v>
      </c>
      <c r="D9" s="11">
        <v>24.56</v>
      </c>
      <c r="E9" s="160">
        <v>15.96</v>
      </c>
      <c r="F9" s="129">
        <f t="shared" si="0"/>
        <v>-0.35016286644951133</v>
      </c>
      <c r="G9" s="11">
        <v>12.28</v>
      </c>
      <c r="H9" s="11">
        <v>12.28</v>
      </c>
      <c r="I9" s="129">
        <f t="shared" si="1"/>
        <v>0</v>
      </c>
    </row>
    <row r="10" spans="1:9">
      <c r="A10" s="10" t="s">
        <v>7</v>
      </c>
      <c r="B10" s="71" t="s">
        <v>8</v>
      </c>
      <c r="C10" s="71">
        <v>128</v>
      </c>
      <c r="D10" s="11">
        <v>24.66</v>
      </c>
      <c r="E10" s="160">
        <v>16.03</v>
      </c>
      <c r="F10" s="129">
        <f t="shared" si="0"/>
        <v>-0.34995944849959443</v>
      </c>
      <c r="G10" s="11">
        <v>12.33</v>
      </c>
      <c r="H10" s="11">
        <v>12.33</v>
      </c>
      <c r="I10" s="129">
        <f t="shared" si="1"/>
        <v>0</v>
      </c>
    </row>
    <row r="11" spans="1:9">
      <c r="A11" s="10" t="s">
        <v>9</v>
      </c>
      <c r="B11" s="71" t="s">
        <v>10</v>
      </c>
      <c r="C11" s="71">
        <v>256</v>
      </c>
      <c r="D11" s="11">
        <v>28.99</v>
      </c>
      <c r="E11" s="160">
        <v>18.84</v>
      </c>
      <c r="F11" s="129">
        <f t="shared" si="0"/>
        <v>-0.35012073128665055</v>
      </c>
      <c r="G11" s="11">
        <v>14.5</v>
      </c>
      <c r="H11" s="11">
        <v>14.5</v>
      </c>
      <c r="I11" s="129">
        <f t="shared" si="1"/>
        <v>0</v>
      </c>
    </row>
    <row r="12" spans="1:9">
      <c r="A12" s="10" t="s">
        <v>11</v>
      </c>
      <c r="B12" s="71" t="s">
        <v>12</v>
      </c>
      <c r="C12" s="71">
        <v>256</v>
      </c>
      <c r="D12" s="11">
        <v>29.1</v>
      </c>
      <c r="E12" s="160">
        <v>18.920000000000002</v>
      </c>
      <c r="F12" s="129">
        <f t="shared" si="0"/>
        <v>-0.34982817869415805</v>
      </c>
      <c r="G12" s="11">
        <v>14.55</v>
      </c>
      <c r="H12" s="11">
        <v>14.55</v>
      </c>
      <c r="I12" s="129">
        <f t="shared" si="1"/>
        <v>0</v>
      </c>
    </row>
    <row r="13" spans="1:9">
      <c r="A13" s="10" t="s">
        <v>13</v>
      </c>
      <c r="B13" s="71" t="s">
        <v>14</v>
      </c>
      <c r="C13" s="71">
        <v>512</v>
      </c>
      <c r="D13" s="11">
        <v>30.62</v>
      </c>
      <c r="E13" s="160">
        <v>19.899999999999999</v>
      </c>
      <c r="F13" s="129">
        <f t="shared" si="0"/>
        <v>-0.35009797517962121</v>
      </c>
      <c r="G13" s="11">
        <v>15.31</v>
      </c>
      <c r="H13" s="11">
        <v>15.31</v>
      </c>
      <c r="I13" s="129">
        <f t="shared" si="1"/>
        <v>0</v>
      </c>
    </row>
    <row r="14" spans="1:9">
      <c r="A14" s="10" t="s">
        <v>15</v>
      </c>
      <c r="B14" s="71" t="s">
        <v>16</v>
      </c>
      <c r="C14" s="71">
        <v>512</v>
      </c>
      <c r="D14" s="11">
        <v>30.72</v>
      </c>
      <c r="E14" s="160">
        <v>19.97</v>
      </c>
      <c r="F14" s="129">
        <f t="shared" si="0"/>
        <v>-0.34993489583333337</v>
      </c>
      <c r="G14" s="11">
        <v>15.36</v>
      </c>
      <c r="H14" s="11">
        <v>15.36</v>
      </c>
      <c r="I14" s="129">
        <f t="shared" si="1"/>
        <v>0</v>
      </c>
    </row>
    <row r="15" spans="1:9">
      <c r="A15" s="51" t="s">
        <v>27</v>
      </c>
      <c r="B15" s="71" t="s">
        <v>26</v>
      </c>
      <c r="C15" s="71">
        <v>512</v>
      </c>
      <c r="D15" s="11">
        <v>52.54</v>
      </c>
      <c r="E15" s="160">
        <v>34.15</v>
      </c>
      <c r="F15" s="129">
        <f t="shared" si="0"/>
        <v>-0.35001903311762467</v>
      </c>
      <c r="G15" s="11">
        <v>26.27</v>
      </c>
      <c r="H15" s="11">
        <v>26.27</v>
      </c>
      <c r="I15" s="129">
        <f t="shared" si="1"/>
        <v>0</v>
      </c>
    </row>
    <row r="16" spans="1:9">
      <c r="A16" s="51" t="s">
        <v>28</v>
      </c>
      <c r="B16" s="71" t="s">
        <v>26</v>
      </c>
      <c r="C16" s="71">
        <v>1024</v>
      </c>
      <c r="D16" s="11">
        <v>55.12</v>
      </c>
      <c r="E16" s="160">
        <v>35.83</v>
      </c>
      <c r="F16" s="129">
        <f t="shared" si="0"/>
        <v>-0.34996371552975325</v>
      </c>
      <c r="G16" s="11">
        <v>27.56</v>
      </c>
      <c r="H16" s="11">
        <v>27.56</v>
      </c>
      <c r="I16" s="129">
        <f t="shared" si="1"/>
        <v>0</v>
      </c>
    </row>
    <row r="17" spans="1:9">
      <c r="A17" s="10" t="s">
        <v>17</v>
      </c>
      <c r="B17" s="71" t="s">
        <v>18</v>
      </c>
      <c r="C17" s="71">
        <v>256</v>
      </c>
      <c r="D17" s="11">
        <v>64.5</v>
      </c>
      <c r="E17" s="160">
        <v>41.93</v>
      </c>
      <c r="F17" s="129">
        <f t="shared" si="0"/>
        <v>-0.34992248062015502</v>
      </c>
      <c r="G17" s="11">
        <v>32.25</v>
      </c>
      <c r="H17" s="11">
        <v>32.25</v>
      </c>
      <c r="I17" s="129">
        <f t="shared" si="1"/>
        <v>0</v>
      </c>
    </row>
    <row r="18" spans="1:9">
      <c r="A18" s="10" t="s">
        <v>19</v>
      </c>
      <c r="B18" s="71" t="s">
        <v>18</v>
      </c>
      <c r="C18" s="71">
        <v>384</v>
      </c>
      <c r="D18" s="11">
        <v>64.87</v>
      </c>
      <c r="E18" s="160">
        <v>42.17</v>
      </c>
      <c r="F18" s="129">
        <f t="shared" si="0"/>
        <v>-0.34993063049175277</v>
      </c>
      <c r="G18" s="11">
        <v>32.44</v>
      </c>
      <c r="H18" s="11">
        <v>32.44</v>
      </c>
      <c r="I18" s="129">
        <f t="shared" si="1"/>
        <v>0</v>
      </c>
    </row>
    <row r="19" spans="1:9">
      <c r="A19" s="10" t="s">
        <v>20</v>
      </c>
      <c r="B19" s="71" t="s">
        <v>18</v>
      </c>
      <c r="C19" s="71">
        <v>512</v>
      </c>
      <c r="D19" s="11">
        <v>65.23</v>
      </c>
      <c r="E19" s="160">
        <v>42.4</v>
      </c>
      <c r="F19" s="129">
        <f t="shared" si="0"/>
        <v>-0.34999233481526909</v>
      </c>
      <c r="G19" s="11">
        <v>32.619999999999997</v>
      </c>
      <c r="H19" s="11">
        <v>32.619999999999997</v>
      </c>
      <c r="I19" s="129">
        <f t="shared" si="1"/>
        <v>0</v>
      </c>
    </row>
    <row r="20" spans="1:9">
      <c r="A20" s="10" t="s">
        <v>21</v>
      </c>
      <c r="B20" s="71" t="s">
        <v>18</v>
      </c>
      <c r="C20" s="71">
        <v>1024</v>
      </c>
      <c r="D20" s="11">
        <v>66.69</v>
      </c>
      <c r="E20" s="160">
        <v>43.35</v>
      </c>
      <c r="F20" s="129">
        <f t="shared" si="0"/>
        <v>-0.34997750787224469</v>
      </c>
      <c r="G20" s="11">
        <v>33.35</v>
      </c>
      <c r="H20" s="11">
        <v>33.35</v>
      </c>
      <c r="I20" s="129">
        <f t="shared" si="1"/>
        <v>0</v>
      </c>
    </row>
    <row r="21" spans="1:9">
      <c r="A21" s="10" t="s">
        <v>22</v>
      </c>
      <c r="B21" s="71" t="s">
        <v>23</v>
      </c>
      <c r="C21" s="71">
        <v>2048</v>
      </c>
      <c r="D21" s="11">
        <v>103.8</v>
      </c>
      <c r="E21" s="160">
        <v>67.47</v>
      </c>
      <c r="F21" s="129">
        <f t="shared" si="0"/>
        <v>-0.35</v>
      </c>
      <c r="G21" s="11">
        <v>51.9</v>
      </c>
      <c r="H21" s="11">
        <v>51.9</v>
      </c>
      <c r="I21" s="129">
        <f t="shared" si="1"/>
        <v>0</v>
      </c>
    </row>
    <row r="22" spans="1:9">
      <c r="A22" s="10" t="s">
        <v>24</v>
      </c>
      <c r="B22" s="71" t="s">
        <v>25</v>
      </c>
      <c r="C22" s="71">
        <v>4096</v>
      </c>
      <c r="D22" s="11">
        <v>200.84</v>
      </c>
      <c r="E22" s="160">
        <v>130.55000000000001</v>
      </c>
      <c r="F22" s="129">
        <f t="shared" si="0"/>
        <v>-0.3499800836486755</v>
      </c>
      <c r="G22" s="11">
        <v>100.42</v>
      </c>
      <c r="H22" s="11">
        <v>100.42</v>
      </c>
      <c r="I22" s="129">
        <f t="shared" si="1"/>
        <v>0</v>
      </c>
    </row>
    <row r="24" spans="1:9">
      <c r="A24" s="1" t="s">
        <v>29</v>
      </c>
    </row>
    <row r="26" spans="1:9" ht="39.6">
      <c r="A26" s="75" t="s">
        <v>127</v>
      </c>
      <c r="D26" s="145" t="s">
        <v>571</v>
      </c>
      <c r="E26" s="145" t="s">
        <v>570</v>
      </c>
      <c r="F26" s="132" t="s">
        <v>566</v>
      </c>
      <c r="G26" s="145" t="s">
        <v>571</v>
      </c>
      <c r="H26" s="145" t="s">
        <v>570</v>
      </c>
      <c r="I26" s="132" t="s">
        <v>566</v>
      </c>
    </row>
    <row r="27" spans="1:9" ht="24" customHeight="1">
      <c r="A27" s="5" t="s">
        <v>0</v>
      </c>
      <c r="B27" s="4" t="s">
        <v>295</v>
      </c>
      <c r="C27" s="4" t="s">
        <v>296</v>
      </c>
      <c r="D27" s="7" t="s">
        <v>200</v>
      </c>
      <c r="E27" s="7" t="s">
        <v>200</v>
      </c>
      <c r="F27" s="7" t="s">
        <v>200</v>
      </c>
      <c r="G27" s="4" t="s">
        <v>40</v>
      </c>
      <c r="H27" s="4" t="s">
        <v>40</v>
      </c>
      <c r="I27" s="4" t="s">
        <v>40</v>
      </c>
    </row>
    <row r="28" spans="1:9">
      <c r="A28" s="10" t="s">
        <v>1</v>
      </c>
      <c r="B28" s="71" t="s">
        <v>2</v>
      </c>
      <c r="C28" s="71">
        <v>64</v>
      </c>
      <c r="D28" s="41">
        <v>2.14</v>
      </c>
      <c r="E28" s="41">
        <v>2.14</v>
      </c>
      <c r="F28" s="129">
        <f t="shared" ref="F28:F43" si="2">(E28-D28)/D28</f>
        <v>0</v>
      </c>
      <c r="G28" s="41">
        <v>2.14</v>
      </c>
      <c r="H28" s="41">
        <v>2.14</v>
      </c>
      <c r="I28" s="129">
        <f t="shared" ref="I28:I43" si="3">(H28-G28)/G28</f>
        <v>0</v>
      </c>
    </row>
    <row r="29" spans="1:9">
      <c r="A29" s="10" t="s">
        <v>3</v>
      </c>
      <c r="B29" s="71" t="s">
        <v>4</v>
      </c>
      <c r="C29" s="71">
        <v>64</v>
      </c>
      <c r="D29" s="41">
        <v>2.14</v>
      </c>
      <c r="E29" s="41">
        <v>2.14</v>
      </c>
      <c r="F29" s="129">
        <f t="shared" si="2"/>
        <v>0</v>
      </c>
      <c r="G29" s="41">
        <v>2.14</v>
      </c>
      <c r="H29" s="41">
        <v>2.14</v>
      </c>
      <c r="I29" s="129">
        <f t="shared" si="3"/>
        <v>0</v>
      </c>
    </row>
    <row r="30" spans="1:9">
      <c r="A30" s="10" t="s">
        <v>5</v>
      </c>
      <c r="B30" s="71" t="s">
        <v>6</v>
      </c>
      <c r="C30" s="71">
        <v>128</v>
      </c>
      <c r="D30" s="41">
        <v>2.14</v>
      </c>
      <c r="E30" s="41">
        <v>2.14</v>
      </c>
      <c r="F30" s="129">
        <f t="shared" si="2"/>
        <v>0</v>
      </c>
      <c r="G30" s="41">
        <v>2.14</v>
      </c>
      <c r="H30" s="41">
        <v>2.14</v>
      </c>
      <c r="I30" s="129">
        <f t="shared" si="3"/>
        <v>0</v>
      </c>
    </row>
    <row r="31" spans="1:9">
      <c r="A31" s="10" t="s">
        <v>7</v>
      </c>
      <c r="B31" s="71" t="s">
        <v>8</v>
      </c>
      <c r="C31" s="71">
        <v>128</v>
      </c>
      <c r="D31" s="41">
        <v>2.14</v>
      </c>
      <c r="E31" s="41">
        <v>2.14</v>
      </c>
      <c r="F31" s="129">
        <f t="shared" si="2"/>
        <v>0</v>
      </c>
      <c r="G31" s="41">
        <v>2.14</v>
      </c>
      <c r="H31" s="41">
        <v>2.14</v>
      </c>
      <c r="I31" s="129">
        <f t="shared" si="3"/>
        <v>0</v>
      </c>
    </row>
    <row r="32" spans="1:9">
      <c r="A32" s="10" t="s">
        <v>9</v>
      </c>
      <c r="B32" s="71" t="s">
        <v>10</v>
      </c>
      <c r="C32" s="71">
        <v>256</v>
      </c>
      <c r="D32" s="41">
        <v>2.13</v>
      </c>
      <c r="E32" s="41">
        <v>2.13</v>
      </c>
      <c r="F32" s="129">
        <f t="shared" si="2"/>
        <v>0</v>
      </c>
      <c r="G32" s="41">
        <v>2.14</v>
      </c>
      <c r="H32" s="41">
        <v>2.14</v>
      </c>
      <c r="I32" s="129">
        <f t="shared" si="3"/>
        <v>0</v>
      </c>
    </row>
    <row r="33" spans="1:9">
      <c r="A33" s="10" t="s">
        <v>11</v>
      </c>
      <c r="B33" s="71" t="s">
        <v>12</v>
      </c>
      <c r="C33" s="71">
        <v>256</v>
      </c>
      <c r="D33" s="41">
        <v>2.13</v>
      </c>
      <c r="E33" s="41">
        <v>2.13</v>
      </c>
      <c r="F33" s="129">
        <f t="shared" si="2"/>
        <v>0</v>
      </c>
      <c r="G33" s="41">
        <v>2.14</v>
      </c>
      <c r="H33" s="41">
        <v>2.14</v>
      </c>
      <c r="I33" s="129">
        <f t="shared" si="3"/>
        <v>0</v>
      </c>
    </row>
    <row r="34" spans="1:9">
      <c r="A34" s="10" t="s">
        <v>13</v>
      </c>
      <c r="B34" s="71" t="s">
        <v>14</v>
      </c>
      <c r="C34" s="71">
        <v>512</v>
      </c>
      <c r="D34" s="41">
        <v>2.12</v>
      </c>
      <c r="E34" s="41">
        <v>2.12</v>
      </c>
      <c r="F34" s="129">
        <f t="shared" si="2"/>
        <v>0</v>
      </c>
      <c r="G34" s="41">
        <v>2.14</v>
      </c>
      <c r="H34" s="41">
        <v>2.14</v>
      </c>
      <c r="I34" s="129">
        <f t="shared" si="3"/>
        <v>0</v>
      </c>
    </row>
    <row r="35" spans="1:9">
      <c r="A35" s="10" t="s">
        <v>15</v>
      </c>
      <c r="B35" s="71" t="s">
        <v>16</v>
      </c>
      <c r="C35" s="71">
        <v>512</v>
      </c>
      <c r="D35" s="41">
        <v>2.12</v>
      </c>
      <c r="E35" s="41">
        <v>2.12</v>
      </c>
      <c r="F35" s="129">
        <f t="shared" si="2"/>
        <v>0</v>
      </c>
      <c r="G35" s="41">
        <v>2.14</v>
      </c>
      <c r="H35" s="41">
        <v>2.14</v>
      </c>
      <c r="I35" s="129">
        <f t="shared" si="3"/>
        <v>0</v>
      </c>
    </row>
    <row r="36" spans="1:9">
      <c r="A36" s="51" t="s">
        <v>27</v>
      </c>
      <c r="B36" s="71" t="s">
        <v>26</v>
      </c>
      <c r="C36" s="71">
        <v>512</v>
      </c>
      <c r="D36" s="41">
        <v>2.14</v>
      </c>
      <c r="E36" s="41">
        <v>2.14</v>
      </c>
      <c r="F36" s="129">
        <f t="shared" si="2"/>
        <v>0</v>
      </c>
      <c r="G36" s="41">
        <v>2.14</v>
      </c>
      <c r="H36" s="41">
        <v>2.14</v>
      </c>
      <c r="I36" s="129">
        <f t="shared" si="3"/>
        <v>0</v>
      </c>
    </row>
    <row r="37" spans="1:9">
      <c r="A37" s="51" t="s">
        <v>28</v>
      </c>
      <c r="B37" s="71" t="s">
        <v>26</v>
      </c>
      <c r="C37" s="71">
        <v>1024</v>
      </c>
      <c r="D37" s="41">
        <v>2.13</v>
      </c>
      <c r="E37" s="41">
        <v>2.13</v>
      </c>
      <c r="F37" s="129">
        <f t="shared" si="2"/>
        <v>0</v>
      </c>
      <c r="G37" s="41">
        <v>2.13</v>
      </c>
      <c r="H37" s="41">
        <v>2.13</v>
      </c>
      <c r="I37" s="129">
        <f t="shared" si="3"/>
        <v>0</v>
      </c>
    </row>
    <row r="38" spans="1:9">
      <c r="A38" s="10" t="s">
        <v>17</v>
      </c>
      <c r="B38" s="71" t="s">
        <v>18</v>
      </c>
      <c r="C38" s="71">
        <v>256</v>
      </c>
      <c r="D38" s="41">
        <v>2.02</v>
      </c>
      <c r="E38" s="41">
        <v>2.02</v>
      </c>
      <c r="F38" s="129">
        <f t="shared" si="2"/>
        <v>0</v>
      </c>
      <c r="G38" s="41">
        <v>2.02</v>
      </c>
      <c r="H38" s="41">
        <v>2.02</v>
      </c>
      <c r="I38" s="129">
        <f t="shared" si="3"/>
        <v>0</v>
      </c>
    </row>
    <row r="39" spans="1:9">
      <c r="A39" s="10" t="s">
        <v>19</v>
      </c>
      <c r="B39" s="71" t="s">
        <v>18</v>
      </c>
      <c r="C39" s="71">
        <v>384</v>
      </c>
      <c r="D39" s="41">
        <v>2.02</v>
      </c>
      <c r="E39" s="41">
        <v>2.02</v>
      </c>
      <c r="F39" s="129">
        <f t="shared" si="2"/>
        <v>0</v>
      </c>
      <c r="G39" s="41">
        <v>2.02</v>
      </c>
      <c r="H39" s="41">
        <v>2.02</v>
      </c>
      <c r="I39" s="129">
        <f t="shared" si="3"/>
        <v>0</v>
      </c>
    </row>
    <row r="40" spans="1:9">
      <c r="A40" s="10" t="s">
        <v>20</v>
      </c>
      <c r="B40" s="71" t="s">
        <v>18</v>
      </c>
      <c r="C40" s="71">
        <v>512</v>
      </c>
      <c r="D40" s="41">
        <v>2.02</v>
      </c>
      <c r="E40" s="41">
        <v>2.02</v>
      </c>
      <c r="F40" s="129">
        <f t="shared" si="2"/>
        <v>0</v>
      </c>
      <c r="G40" s="41">
        <v>2.02</v>
      </c>
      <c r="H40" s="41">
        <v>2.02</v>
      </c>
      <c r="I40" s="129">
        <f t="shared" si="3"/>
        <v>0</v>
      </c>
    </row>
    <row r="41" spans="1:9">
      <c r="A41" s="10" t="s">
        <v>21</v>
      </c>
      <c r="B41" s="71" t="s">
        <v>18</v>
      </c>
      <c r="C41" s="71">
        <v>1024</v>
      </c>
      <c r="D41" s="41">
        <v>2.02</v>
      </c>
      <c r="E41" s="41">
        <v>2.02</v>
      </c>
      <c r="F41" s="129">
        <f t="shared" si="2"/>
        <v>0</v>
      </c>
      <c r="G41" s="41">
        <v>2.02</v>
      </c>
      <c r="H41" s="41">
        <v>2.02</v>
      </c>
      <c r="I41" s="129">
        <f t="shared" si="3"/>
        <v>0</v>
      </c>
    </row>
    <row r="42" spans="1:9">
      <c r="A42" s="10" t="s">
        <v>22</v>
      </c>
      <c r="B42" s="71" t="s">
        <v>23</v>
      </c>
      <c r="C42" s="71">
        <v>2048</v>
      </c>
      <c r="D42" s="41">
        <v>1.99</v>
      </c>
      <c r="E42" s="41">
        <v>1.99</v>
      </c>
      <c r="F42" s="129">
        <f t="shared" si="2"/>
        <v>0</v>
      </c>
      <c r="G42" s="41">
        <v>1.99</v>
      </c>
      <c r="H42" s="41">
        <v>1.99</v>
      </c>
      <c r="I42" s="129">
        <f t="shared" si="3"/>
        <v>0</v>
      </c>
    </row>
    <row r="43" spans="1:9">
      <c r="A43" s="10" t="s">
        <v>24</v>
      </c>
      <c r="B43" s="71" t="s">
        <v>25</v>
      </c>
      <c r="C43" s="71">
        <v>4096</v>
      </c>
      <c r="D43" s="41">
        <v>1.97</v>
      </c>
      <c r="E43" s="41">
        <v>1.97</v>
      </c>
      <c r="F43" s="129">
        <f t="shared" si="2"/>
        <v>0</v>
      </c>
      <c r="G43" s="41">
        <v>1.97</v>
      </c>
      <c r="H43" s="41">
        <v>1.97</v>
      </c>
      <c r="I43" s="129">
        <f t="shared" si="3"/>
        <v>0</v>
      </c>
    </row>
    <row r="45" spans="1:9" ht="26.4">
      <c r="A45" s="75" t="s">
        <v>325</v>
      </c>
      <c r="D45" s="145" t="s">
        <v>571</v>
      </c>
      <c r="E45" s="145" t="s">
        <v>570</v>
      </c>
      <c r="F45" s="132" t="s">
        <v>566</v>
      </c>
      <c r="G45" s="145" t="s">
        <v>571</v>
      </c>
      <c r="H45" s="145" t="s">
        <v>570</v>
      </c>
      <c r="I45" s="132" t="s">
        <v>566</v>
      </c>
    </row>
    <row r="46" spans="1:9" ht="24" customHeight="1">
      <c r="A46" s="5" t="s">
        <v>38</v>
      </c>
      <c r="B46" s="77"/>
      <c r="C46" s="77"/>
      <c r="D46" s="4" t="s">
        <v>32</v>
      </c>
      <c r="E46" s="4" t="s">
        <v>32</v>
      </c>
      <c r="F46" s="4" t="s">
        <v>32</v>
      </c>
      <c r="G46" s="4" t="s">
        <v>31</v>
      </c>
      <c r="H46" s="4" t="s">
        <v>31</v>
      </c>
      <c r="I46" s="4" t="s">
        <v>31</v>
      </c>
    </row>
    <row r="47" spans="1:9">
      <c r="A47" s="10" t="s">
        <v>38</v>
      </c>
      <c r="B47" s="77"/>
      <c r="C47" s="77"/>
      <c r="D47" s="77"/>
      <c r="E47" s="77"/>
      <c r="F47" s="130"/>
      <c r="G47" s="11">
        <v>1</v>
      </c>
      <c r="H47" s="11">
        <v>1</v>
      </c>
      <c r="I47" s="129">
        <f>(H47-G47)/G47</f>
        <v>0</v>
      </c>
    </row>
    <row r="48" spans="1:9">
      <c r="A48" s="38"/>
    </row>
    <row r="49" spans="1:9" ht="39.6">
      <c r="A49" s="75" t="s">
        <v>134</v>
      </c>
      <c r="D49" s="145" t="s">
        <v>571</v>
      </c>
      <c r="E49" s="145" t="s">
        <v>570</v>
      </c>
      <c r="F49" s="132" t="s">
        <v>566</v>
      </c>
      <c r="G49" s="145" t="s">
        <v>571</v>
      </c>
      <c r="H49" s="145" t="s">
        <v>570</v>
      </c>
      <c r="I49" s="132" t="s">
        <v>566</v>
      </c>
    </row>
    <row r="50" spans="1:9" ht="24" customHeight="1">
      <c r="A50" s="5" t="s">
        <v>39</v>
      </c>
      <c r="B50" s="178"/>
      <c r="C50" s="179"/>
      <c r="D50" s="4" t="s">
        <v>32</v>
      </c>
      <c r="E50" s="4" t="s">
        <v>32</v>
      </c>
      <c r="F50" s="4" t="s">
        <v>32</v>
      </c>
      <c r="G50" s="4" t="s">
        <v>31</v>
      </c>
      <c r="H50" s="4" t="s">
        <v>31</v>
      </c>
      <c r="I50" s="4" t="s">
        <v>31</v>
      </c>
    </row>
    <row r="51" spans="1:9">
      <c r="A51" s="10" t="s">
        <v>213</v>
      </c>
      <c r="B51" s="180"/>
      <c r="C51" s="180"/>
      <c r="D51" s="77"/>
      <c r="E51" s="77"/>
      <c r="F51" s="130"/>
      <c r="G51" s="11">
        <v>0.6</v>
      </c>
      <c r="H51" s="11">
        <v>0.6</v>
      </c>
      <c r="I51" s="129">
        <f>(H51-G51)/G51</f>
        <v>0</v>
      </c>
    </row>
    <row r="52" spans="1:9">
      <c r="A52" s="38"/>
      <c r="B52" s="42"/>
      <c r="C52" s="42"/>
      <c r="D52" s="42"/>
      <c r="E52" s="42"/>
      <c r="F52" s="42"/>
      <c r="G52" s="76"/>
      <c r="H52" s="76"/>
      <c r="I52" s="131"/>
    </row>
    <row r="53" spans="1:9" ht="14.4">
      <c r="A53" s="1" t="s">
        <v>427</v>
      </c>
      <c r="D53" s="145" t="s">
        <v>571</v>
      </c>
      <c r="E53" s="145" t="s">
        <v>570</v>
      </c>
      <c r="F53" s="132" t="s">
        <v>566</v>
      </c>
      <c r="G53" s="145" t="s">
        <v>571</v>
      </c>
      <c r="H53" s="145" t="s">
        <v>570</v>
      </c>
      <c r="I53" s="132" t="s">
        <v>566</v>
      </c>
    </row>
    <row r="54" spans="1:9" ht="24" customHeight="1">
      <c r="A54" s="5" t="s">
        <v>0</v>
      </c>
      <c r="B54" s="4" t="s">
        <v>295</v>
      </c>
      <c r="C54" s="4" t="s">
        <v>296</v>
      </c>
      <c r="D54" s="7" t="s">
        <v>200</v>
      </c>
      <c r="E54" s="7" t="s">
        <v>200</v>
      </c>
      <c r="F54" s="7" t="s">
        <v>200</v>
      </c>
      <c r="G54" s="4" t="s">
        <v>40</v>
      </c>
      <c r="H54" s="4" t="s">
        <v>40</v>
      </c>
      <c r="I54" s="4" t="s">
        <v>40</v>
      </c>
    </row>
    <row r="55" spans="1:9">
      <c r="A55" s="10" t="s">
        <v>1</v>
      </c>
      <c r="B55" s="71" t="s">
        <v>2</v>
      </c>
      <c r="C55" s="71">
        <v>64</v>
      </c>
      <c r="D55" s="77"/>
      <c r="E55" s="77"/>
      <c r="F55" s="130"/>
      <c r="G55" s="41">
        <v>1.1000000000000001</v>
      </c>
      <c r="H55" s="41">
        <v>1.1000000000000001</v>
      </c>
      <c r="I55" s="129">
        <f t="shared" ref="I55:I70" si="4">(H55-G55)/G55</f>
        <v>0</v>
      </c>
    </row>
    <row r="56" spans="1:9">
      <c r="A56" s="10" t="s">
        <v>3</v>
      </c>
      <c r="B56" s="71" t="s">
        <v>4</v>
      </c>
      <c r="C56" s="71">
        <v>64</v>
      </c>
      <c r="D56" s="77"/>
      <c r="E56" s="77"/>
      <c r="F56" s="130"/>
      <c r="G56" s="41">
        <v>1.1000000000000001</v>
      </c>
      <c r="H56" s="41">
        <v>1.1000000000000001</v>
      </c>
      <c r="I56" s="129">
        <f t="shared" si="4"/>
        <v>0</v>
      </c>
    </row>
    <row r="57" spans="1:9">
      <c r="A57" s="10" t="s">
        <v>5</v>
      </c>
      <c r="B57" s="71" t="s">
        <v>6</v>
      </c>
      <c r="C57" s="71">
        <v>128</v>
      </c>
      <c r="D57" s="77"/>
      <c r="E57" s="77"/>
      <c r="F57" s="130"/>
      <c r="G57" s="41">
        <v>1.1000000000000001</v>
      </c>
      <c r="H57" s="41">
        <v>1.1000000000000001</v>
      </c>
      <c r="I57" s="129">
        <f t="shared" si="4"/>
        <v>0</v>
      </c>
    </row>
    <row r="58" spans="1:9">
      <c r="A58" s="10" t="s">
        <v>7</v>
      </c>
      <c r="B58" s="71" t="s">
        <v>8</v>
      </c>
      <c r="C58" s="71">
        <v>128</v>
      </c>
      <c r="D58" s="77"/>
      <c r="E58" s="77"/>
      <c r="F58" s="130"/>
      <c r="G58" s="41">
        <v>1.1000000000000001</v>
      </c>
      <c r="H58" s="41">
        <v>1.1000000000000001</v>
      </c>
      <c r="I58" s="129">
        <f t="shared" si="4"/>
        <v>0</v>
      </c>
    </row>
    <row r="59" spans="1:9">
      <c r="A59" s="10" t="s">
        <v>9</v>
      </c>
      <c r="B59" s="71" t="s">
        <v>10</v>
      </c>
      <c r="C59" s="71">
        <v>256</v>
      </c>
      <c r="D59" s="77"/>
      <c r="E59" s="77"/>
      <c r="F59" s="130"/>
      <c r="G59" s="41">
        <v>1.1000000000000001</v>
      </c>
      <c r="H59" s="41">
        <v>1.1000000000000001</v>
      </c>
      <c r="I59" s="129">
        <f t="shared" si="4"/>
        <v>0</v>
      </c>
    </row>
    <row r="60" spans="1:9">
      <c r="A60" s="10" t="s">
        <v>11</v>
      </c>
      <c r="B60" s="71" t="s">
        <v>12</v>
      </c>
      <c r="C60" s="71">
        <v>256</v>
      </c>
      <c r="D60" s="77"/>
      <c r="E60" s="77"/>
      <c r="F60" s="130"/>
      <c r="G60" s="41">
        <v>1.1000000000000001</v>
      </c>
      <c r="H60" s="41">
        <v>1.1000000000000001</v>
      </c>
      <c r="I60" s="129">
        <f t="shared" si="4"/>
        <v>0</v>
      </c>
    </row>
    <row r="61" spans="1:9">
      <c r="A61" s="10" t="s">
        <v>13</v>
      </c>
      <c r="B61" s="71" t="s">
        <v>14</v>
      </c>
      <c r="C61" s="71">
        <v>512</v>
      </c>
      <c r="D61" s="77"/>
      <c r="E61" s="77"/>
      <c r="F61" s="130"/>
      <c r="G61" s="41">
        <v>1.1000000000000001</v>
      </c>
      <c r="H61" s="41">
        <v>1.1000000000000001</v>
      </c>
      <c r="I61" s="129">
        <f t="shared" si="4"/>
        <v>0</v>
      </c>
    </row>
    <row r="62" spans="1:9">
      <c r="A62" s="10" t="s">
        <v>15</v>
      </c>
      <c r="B62" s="71" t="s">
        <v>16</v>
      </c>
      <c r="C62" s="71">
        <v>512</v>
      </c>
      <c r="D62" s="77"/>
      <c r="E62" s="77"/>
      <c r="F62" s="130"/>
      <c r="G62" s="41">
        <v>1.1000000000000001</v>
      </c>
      <c r="H62" s="41">
        <v>1.1000000000000001</v>
      </c>
      <c r="I62" s="129">
        <f t="shared" si="4"/>
        <v>0</v>
      </c>
    </row>
    <row r="63" spans="1:9">
      <c r="A63" s="51" t="s">
        <v>27</v>
      </c>
      <c r="B63" s="71" t="s">
        <v>26</v>
      </c>
      <c r="C63" s="71">
        <v>512</v>
      </c>
      <c r="D63" s="77"/>
      <c r="E63" s="77"/>
      <c r="F63" s="130"/>
      <c r="G63" s="41">
        <v>1.1000000000000001</v>
      </c>
      <c r="H63" s="41">
        <v>1.1000000000000001</v>
      </c>
      <c r="I63" s="129">
        <f t="shared" si="4"/>
        <v>0</v>
      </c>
    </row>
    <row r="64" spans="1:9">
      <c r="A64" s="51" t="s">
        <v>28</v>
      </c>
      <c r="B64" s="71" t="s">
        <v>26</v>
      </c>
      <c r="C64" s="71">
        <v>1024</v>
      </c>
      <c r="D64" s="77"/>
      <c r="E64" s="77"/>
      <c r="F64" s="130"/>
      <c r="G64" s="41">
        <v>1.1000000000000001</v>
      </c>
      <c r="H64" s="41">
        <v>1.1000000000000001</v>
      </c>
      <c r="I64" s="129">
        <f t="shared" si="4"/>
        <v>0</v>
      </c>
    </row>
    <row r="65" spans="1:9">
      <c r="A65" s="10" t="s">
        <v>17</v>
      </c>
      <c r="B65" s="71" t="s">
        <v>18</v>
      </c>
      <c r="C65" s="71">
        <v>256</v>
      </c>
      <c r="D65" s="77"/>
      <c r="E65" s="77"/>
      <c r="F65" s="130"/>
      <c r="G65" s="41">
        <v>1.1000000000000001</v>
      </c>
      <c r="H65" s="41">
        <v>1.1000000000000001</v>
      </c>
      <c r="I65" s="129">
        <f t="shared" si="4"/>
        <v>0</v>
      </c>
    </row>
    <row r="66" spans="1:9">
      <c r="A66" s="10" t="s">
        <v>19</v>
      </c>
      <c r="B66" s="71" t="s">
        <v>18</v>
      </c>
      <c r="C66" s="71">
        <v>384</v>
      </c>
      <c r="D66" s="77"/>
      <c r="E66" s="77"/>
      <c r="F66" s="130"/>
      <c r="G66" s="41">
        <v>1.1000000000000001</v>
      </c>
      <c r="H66" s="41">
        <v>1.1000000000000001</v>
      </c>
      <c r="I66" s="129">
        <f t="shared" si="4"/>
        <v>0</v>
      </c>
    </row>
    <row r="67" spans="1:9">
      <c r="A67" s="10" t="s">
        <v>20</v>
      </c>
      <c r="B67" s="71" t="s">
        <v>18</v>
      </c>
      <c r="C67" s="71">
        <v>512</v>
      </c>
      <c r="D67" s="77"/>
      <c r="E67" s="77"/>
      <c r="F67" s="130"/>
      <c r="G67" s="41">
        <v>1.1000000000000001</v>
      </c>
      <c r="H67" s="41">
        <v>1.1000000000000001</v>
      </c>
      <c r="I67" s="129">
        <f t="shared" si="4"/>
        <v>0</v>
      </c>
    </row>
    <row r="68" spans="1:9">
      <c r="A68" s="10" t="s">
        <v>21</v>
      </c>
      <c r="B68" s="71" t="s">
        <v>18</v>
      </c>
      <c r="C68" s="71">
        <v>1024</v>
      </c>
      <c r="D68" s="77"/>
      <c r="E68" s="77"/>
      <c r="F68" s="130"/>
      <c r="G68" s="41">
        <v>1.1000000000000001</v>
      </c>
      <c r="H68" s="41">
        <v>1.1000000000000001</v>
      </c>
      <c r="I68" s="129">
        <f t="shared" si="4"/>
        <v>0</v>
      </c>
    </row>
    <row r="69" spans="1:9">
      <c r="A69" s="10" t="s">
        <v>22</v>
      </c>
      <c r="B69" s="71" t="s">
        <v>23</v>
      </c>
      <c r="C69" s="71">
        <v>2048</v>
      </c>
      <c r="D69" s="77"/>
      <c r="E69" s="77"/>
      <c r="F69" s="130"/>
      <c r="G69" s="41">
        <v>1.1000000000000001</v>
      </c>
      <c r="H69" s="41">
        <v>1.1000000000000001</v>
      </c>
      <c r="I69" s="129">
        <f t="shared" si="4"/>
        <v>0</v>
      </c>
    </row>
    <row r="70" spans="1:9">
      <c r="A70" s="10" t="s">
        <v>24</v>
      </c>
      <c r="B70" s="71" t="s">
        <v>25</v>
      </c>
      <c r="C70" s="71">
        <v>4096</v>
      </c>
      <c r="D70" s="77"/>
      <c r="E70" s="77"/>
      <c r="F70" s="130"/>
      <c r="G70" s="41">
        <v>1.1000000000000001</v>
      </c>
      <c r="H70" s="41">
        <v>1.1000000000000001</v>
      </c>
      <c r="I70" s="129">
        <f t="shared" si="4"/>
        <v>0</v>
      </c>
    </row>
    <row r="71" spans="1:9">
      <c r="A71" s="38"/>
      <c r="B71" s="42"/>
      <c r="C71" s="42"/>
      <c r="D71" s="42"/>
      <c r="E71" s="42"/>
      <c r="F71" s="42"/>
      <c r="G71" s="42"/>
      <c r="H71" s="42"/>
      <c r="I71" s="42"/>
    </row>
    <row r="72" spans="1:9" ht="14.4">
      <c r="A72" s="48" t="s">
        <v>394</v>
      </c>
      <c r="D72" s="145" t="s">
        <v>571</v>
      </c>
      <c r="E72" s="145" t="s">
        <v>570</v>
      </c>
      <c r="F72" s="132" t="s">
        <v>566</v>
      </c>
      <c r="G72" s="145" t="s">
        <v>571</v>
      </c>
      <c r="H72" s="145" t="s">
        <v>570</v>
      </c>
      <c r="I72" s="132" t="s">
        <v>566</v>
      </c>
    </row>
    <row r="73" spans="1:9" ht="24" customHeight="1">
      <c r="A73" s="5" t="s">
        <v>0</v>
      </c>
      <c r="B73" s="4" t="s">
        <v>295</v>
      </c>
      <c r="C73" s="4" t="s">
        <v>296</v>
      </c>
      <c r="D73" s="7" t="s">
        <v>200</v>
      </c>
      <c r="E73" s="7" t="s">
        <v>200</v>
      </c>
      <c r="F73" s="7" t="s">
        <v>200</v>
      </c>
      <c r="G73" s="4" t="s">
        <v>40</v>
      </c>
      <c r="H73" s="4" t="s">
        <v>40</v>
      </c>
      <c r="I73" s="4" t="s">
        <v>40</v>
      </c>
    </row>
    <row r="74" spans="1:9">
      <c r="A74" s="10" t="s">
        <v>1</v>
      </c>
      <c r="B74" s="71" t="s">
        <v>2</v>
      </c>
      <c r="C74" s="71">
        <v>64</v>
      </c>
      <c r="D74" s="41">
        <v>2.2000000000000002</v>
      </c>
      <c r="E74" s="41">
        <v>2.2000000000000002</v>
      </c>
      <c r="F74" s="129">
        <f t="shared" ref="F74:F89" si="5">(E74-D74)/D74</f>
        <v>0</v>
      </c>
      <c r="G74" s="41">
        <v>2.2000000000000002</v>
      </c>
      <c r="H74" s="41">
        <v>2.2000000000000002</v>
      </c>
      <c r="I74" s="129">
        <f t="shared" ref="I74:I89" si="6">(H74-G74)/G74</f>
        <v>0</v>
      </c>
    </row>
    <row r="75" spans="1:9">
      <c r="A75" s="10" t="s">
        <v>3</v>
      </c>
      <c r="B75" s="71" t="s">
        <v>4</v>
      </c>
      <c r="C75" s="71">
        <v>64</v>
      </c>
      <c r="D75" s="41">
        <v>2.2000000000000002</v>
      </c>
      <c r="E75" s="41">
        <v>2.2000000000000002</v>
      </c>
      <c r="F75" s="129">
        <f t="shared" si="5"/>
        <v>0</v>
      </c>
      <c r="G75" s="41">
        <v>2.2000000000000002</v>
      </c>
      <c r="H75" s="41">
        <v>2.2000000000000002</v>
      </c>
      <c r="I75" s="129">
        <f t="shared" si="6"/>
        <v>0</v>
      </c>
    </row>
    <row r="76" spans="1:9">
      <c r="A76" s="10" t="s">
        <v>5</v>
      </c>
      <c r="B76" s="71" t="s">
        <v>6</v>
      </c>
      <c r="C76" s="71">
        <v>128</v>
      </c>
      <c r="D76" s="41">
        <v>2.2000000000000002</v>
      </c>
      <c r="E76" s="41">
        <v>2.2000000000000002</v>
      </c>
      <c r="F76" s="129">
        <f t="shared" si="5"/>
        <v>0</v>
      </c>
      <c r="G76" s="41">
        <v>2.2000000000000002</v>
      </c>
      <c r="H76" s="41">
        <v>2.2000000000000002</v>
      </c>
      <c r="I76" s="129">
        <f t="shared" si="6"/>
        <v>0</v>
      </c>
    </row>
    <row r="77" spans="1:9">
      <c r="A77" s="10" t="s">
        <v>7</v>
      </c>
      <c r="B77" s="71" t="s">
        <v>8</v>
      </c>
      <c r="C77" s="71">
        <v>128</v>
      </c>
      <c r="D77" s="41">
        <v>2.2000000000000002</v>
      </c>
      <c r="E77" s="41">
        <v>2.2000000000000002</v>
      </c>
      <c r="F77" s="129">
        <f t="shared" si="5"/>
        <v>0</v>
      </c>
      <c r="G77" s="41">
        <v>2.2000000000000002</v>
      </c>
      <c r="H77" s="41">
        <v>2.2000000000000002</v>
      </c>
      <c r="I77" s="129">
        <f t="shared" si="6"/>
        <v>0</v>
      </c>
    </row>
    <row r="78" spans="1:9">
      <c r="A78" s="10" t="s">
        <v>9</v>
      </c>
      <c r="B78" s="71" t="s">
        <v>10</v>
      </c>
      <c r="C78" s="71">
        <v>256</v>
      </c>
      <c r="D78" s="41">
        <v>2.19</v>
      </c>
      <c r="E78" s="41">
        <v>2.19</v>
      </c>
      <c r="F78" s="129">
        <f t="shared" si="5"/>
        <v>0</v>
      </c>
      <c r="G78" s="41">
        <v>2.19</v>
      </c>
      <c r="H78" s="41">
        <v>2.19</v>
      </c>
      <c r="I78" s="129">
        <f t="shared" si="6"/>
        <v>0</v>
      </c>
    </row>
    <row r="79" spans="1:9">
      <c r="A79" s="10" t="s">
        <v>11</v>
      </c>
      <c r="B79" s="71" t="s">
        <v>12</v>
      </c>
      <c r="C79" s="71">
        <v>256</v>
      </c>
      <c r="D79" s="41">
        <v>2.19</v>
      </c>
      <c r="E79" s="41">
        <v>2.19</v>
      </c>
      <c r="F79" s="129">
        <f t="shared" si="5"/>
        <v>0</v>
      </c>
      <c r="G79" s="41">
        <v>2.19</v>
      </c>
      <c r="H79" s="41">
        <v>2.19</v>
      </c>
      <c r="I79" s="129">
        <f t="shared" si="6"/>
        <v>0</v>
      </c>
    </row>
    <row r="80" spans="1:9">
      <c r="A80" s="10" t="s">
        <v>13</v>
      </c>
      <c r="B80" s="71" t="s">
        <v>14</v>
      </c>
      <c r="C80" s="71">
        <v>512</v>
      </c>
      <c r="D80" s="41">
        <v>2.1800000000000002</v>
      </c>
      <c r="E80" s="41">
        <v>2.1800000000000002</v>
      </c>
      <c r="F80" s="129">
        <f t="shared" si="5"/>
        <v>0</v>
      </c>
      <c r="G80" s="41">
        <v>2.1800000000000002</v>
      </c>
      <c r="H80" s="41">
        <v>2.1800000000000002</v>
      </c>
      <c r="I80" s="129">
        <f t="shared" si="6"/>
        <v>0</v>
      </c>
    </row>
    <row r="81" spans="1:9">
      <c r="A81" s="10" t="s">
        <v>15</v>
      </c>
      <c r="B81" s="71" t="s">
        <v>16</v>
      </c>
      <c r="C81" s="71">
        <v>512</v>
      </c>
      <c r="D81" s="41">
        <v>2.1800000000000002</v>
      </c>
      <c r="E81" s="41">
        <v>2.1800000000000002</v>
      </c>
      <c r="F81" s="129">
        <f t="shared" si="5"/>
        <v>0</v>
      </c>
      <c r="G81" s="41">
        <v>2.1800000000000002</v>
      </c>
      <c r="H81" s="41">
        <v>2.1800000000000002</v>
      </c>
      <c r="I81" s="129">
        <f t="shared" si="6"/>
        <v>0</v>
      </c>
    </row>
    <row r="82" spans="1:9">
      <c r="A82" s="51" t="s">
        <v>27</v>
      </c>
      <c r="B82" s="71" t="s">
        <v>26</v>
      </c>
      <c r="C82" s="71">
        <v>512</v>
      </c>
      <c r="D82" s="41">
        <v>2.17</v>
      </c>
      <c r="E82" s="41">
        <v>2.17</v>
      </c>
      <c r="F82" s="129">
        <f t="shared" si="5"/>
        <v>0</v>
      </c>
      <c r="G82" s="41">
        <v>2.17</v>
      </c>
      <c r="H82" s="41">
        <v>2.17</v>
      </c>
      <c r="I82" s="129">
        <f t="shared" si="6"/>
        <v>0</v>
      </c>
    </row>
    <row r="83" spans="1:9">
      <c r="A83" s="51" t="s">
        <v>28</v>
      </c>
      <c r="B83" s="71" t="s">
        <v>26</v>
      </c>
      <c r="C83" s="71">
        <v>1024</v>
      </c>
      <c r="D83" s="41">
        <v>2.17</v>
      </c>
      <c r="E83" s="41">
        <v>2.17</v>
      </c>
      <c r="F83" s="129">
        <f t="shared" si="5"/>
        <v>0</v>
      </c>
      <c r="G83" s="41">
        <v>2.17</v>
      </c>
      <c r="H83" s="41">
        <v>2.17</v>
      </c>
      <c r="I83" s="129">
        <f t="shared" si="6"/>
        <v>0</v>
      </c>
    </row>
    <row r="84" spans="1:9">
      <c r="A84" s="10" t="s">
        <v>17</v>
      </c>
      <c r="B84" s="71" t="s">
        <v>18</v>
      </c>
      <c r="C84" s="71">
        <v>256</v>
      </c>
      <c r="D84" s="41">
        <v>2.0699999999999998</v>
      </c>
      <c r="E84" s="41">
        <v>2.0699999999999998</v>
      </c>
      <c r="F84" s="129">
        <f t="shared" si="5"/>
        <v>0</v>
      </c>
      <c r="G84" s="41">
        <v>2.0699999999999998</v>
      </c>
      <c r="H84" s="41">
        <v>2.0699999999999998</v>
      </c>
      <c r="I84" s="129">
        <f t="shared" si="6"/>
        <v>0</v>
      </c>
    </row>
    <row r="85" spans="1:9">
      <c r="A85" s="10" t="s">
        <v>19</v>
      </c>
      <c r="B85" s="71" t="s">
        <v>18</v>
      </c>
      <c r="C85" s="71">
        <v>384</v>
      </c>
      <c r="D85" s="41">
        <v>2.0699999999999998</v>
      </c>
      <c r="E85" s="41">
        <v>2.0699999999999998</v>
      </c>
      <c r="F85" s="129">
        <f t="shared" si="5"/>
        <v>0</v>
      </c>
      <c r="G85" s="41">
        <v>2.0699999999999998</v>
      </c>
      <c r="H85" s="41">
        <v>2.0699999999999998</v>
      </c>
      <c r="I85" s="129">
        <f t="shared" si="6"/>
        <v>0</v>
      </c>
    </row>
    <row r="86" spans="1:9">
      <c r="A86" s="10" t="s">
        <v>20</v>
      </c>
      <c r="B86" s="71" t="s">
        <v>18</v>
      </c>
      <c r="C86" s="71">
        <v>512</v>
      </c>
      <c r="D86" s="41">
        <v>2.0699999999999998</v>
      </c>
      <c r="E86" s="41">
        <v>2.0699999999999998</v>
      </c>
      <c r="F86" s="129">
        <f t="shared" si="5"/>
        <v>0</v>
      </c>
      <c r="G86" s="41">
        <v>2.0699999999999998</v>
      </c>
      <c r="H86" s="41">
        <v>2.0699999999999998</v>
      </c>
      <c r="I86" s="129">
        <f t="shared" si="6"/>
        <v>0</v>
      </c>
    </row>
    <row r="87" spans="1:9">
      <c r="A87" s="10" t="s">
        <v>21</v>
      </c>
      <c r="B87" s="71" t="s">
        <v>18</v>
      </c>
      <c r="C87" s="71">
        <v>1024</v>
      </c>
      <c r="D87" s="41">
        <v>2.0699999999999998</v>
      </c>
      <c r="E87" s="41">
        <v>2.0699999999999998</v>
      </c>
      <c r="F87" s="129">
        <f t="shared" si="5"/>
        <v>0</v>
      </c>
      <c r="G87" s="41">
        <v>2.0699999999999998</v>
      </c>
      <c r="H87" s="41">
        <v>2.0699999999999998</v>
      </c>
      <c r="I87" s="129">
        <f t="shared" si="6"/>
        <v>0</v>
      </c>
    </row>
    <row r="88" spans="1:9">
      <c r="A88" s="10" t="s">
        <v>22</v>
      </c>
      <c r="B88" s="71" t="s">
        <v>23</v>
      </c>
      <c r="C88" s="71">
        <v>2048</v>
      </c>
      <c r="D88" s="41">
        <v>2.04</v>
      </c>
      <c r="E88" s="41">
        <v>2.04</v>
      </c>
      <c r="F88" s="129">
        <f t="shared" si="5"/>
        <v>0</v>
      </c>
      <c r="G88" s="41">
        <v>2.04</v>
      </c>
      <c r="H88" s="41">
        <v>2.04</v>
      </c>
      <c r="I88" s="129">
        <f t="shared" si="6"/>
        <v>0</v>
      </c>
    </row>
    <row r="89" spans="1:9">
      <c r="A89" s="10" t="s">
        <v>24</v>
      </c>
      <c r="B89" s="71" t="s">
        <v>25</v>
      </c>
      <c r="C89" s="71">
        <v>4096</v>
      </c>
      <c r="D89" s="41">
        <v>2.02</v>
      </c>
      <c r="E89" s="41">
        <v>2.02</v>
      </c>
      <c r="F89" s="129">
        <f t="shared" si="5"/>
        <v>0</v>
      </c>
      <c r="G89" s="41">
        <v>2.02</v>
      </c>
      <c r="H89" s="41">
        <v>2.02</v>
      </c>
      <c r="I89" s="129">
        <f t="shared" si="6"/>
        <v>0</v>
      </c>
    </row>
  </sheetData>
  <sheetProtection algorithmName="SHA-512" hashValue="rin7veV8p0jAW1YtSHdTu/l+RrSTNsNz7ujiAYUXJG6LNJZ6evVjz80wpny/BFMrn6gnau9lQgWSS3gQno+Edg==" saltValue="U5/l6cRcVchaN+A3NG25TA==" spinCount="100000" sheet="1" objects="1" selectLockedCells="1" selectUnlockedCells="1"/>
  <mergeCells count="3">
    <mergeCell ref="B50:C50"/>
    <mergeCell ref="B51:C51"/>
    <mergeCell ref="A5:C5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I65"/>
  <sheetViews>
    <sheetView showGridLines="0" zoomScaleNormal="100" workbookViewId="0">
      <selection activeCell="G6" sqref="G6"/>
    </sheetView>
  </sheetViews>
  <sheetFormatPr defaultColWidth="9.109375" defaultRowHeight="13.2"/>
  <cols>
    <col min="1" max="1" width="48.88671875" style="2" bestFit="1" customWidth="1"/>
    <col min="2" max="2" width="13.88671875" style="69" bestFit="1" customWidth="1"/>
    <col min="3" max="3" width="8.5546875" style="69" bestFit="1" customWidth="1"/>
    <col min="4" max="5" width="19" style="2" customWidth="1"/>
    <col min="6" max="6" width="14.5546875" style="2" customWidth="1"/>
    <col min="7" max="8" width="21.44140625" style="2" customWidth="1"/>
    <col min="9" max="9" width="14.5546875" style="2" customWidth="1"/>
    <col min="10" max="16384" width="9.109375" style="2"/>
  </cols>
  <sheetData>
    <row r="1" spans="1:9">
      <c r="A1" s="34" t="s">
        <v>43</v>
      </c>
      <c r="B1" s="34"/>
      <c r="C1" s="34"/>
      <c r="D1" s="34"/>
      <c r="G1" s="34"/>
    </row>
    <row r="2" spans="1:9">
      <c r="A2" s="1"/>
    </row>
    <row r="3" spans="1:9">
      <c r="A3" s="1" t="s">
        <v>118</v>
      </c>
    </row>
    <row r="4" spans="1:9" ht="14.4">
      <c r="A4" s="1"/>
      <c r="D4"/>
      <c r="E4"/>
      <c r="F4"/>
      <c r="G4"/>
      <c r="H4"/>
      <c r="I4"/>
    </row>
    <row r="5" spans="1:9" ht="14.4">
      <c r="A5" s="1" t="s">
        <v>135</v>
      </c>
      <c r="D5" s="145" t="s">
        <v>571</v>
      </c>
      <c r="E5" s="145" t="s">
        <v>570</v>
      </c>
      <c r="F5" s="132" t="s">
        <v>566</v>
      </c>
      <c r="G5" s="145" t="s">
        <v>571</v>
      </c>
      <c r="H5" s="145" t="s">
        <v>570</v>
      </c>
      <c r="I5" s="132" t="s">
        <v>566</v>
      </c>
    </row>
    <row r="6" spans="1:9" ht="39.6">
      <c r="A6" s="5" t="s">
        <v>0</v>
      </c>
      <c r="B6" s="7" t="s">
        <v>301</v>
      </c>
      <c r="C6" s="7" t="s">
        <v>302</v>
      </c>
      <c r="D6" s="7" t="s">
        <v>30</v>
      </c>
      <c r="E6" s="7" t="s">
        <v>30</v>
      </c>
      <c r="F6" s="7" t="s">
        <v>30</v>
      </c>
      <c r="G6" s="7" t="s">
        <v>33</v>
      </c>
      <c r="H6" s="7" t="s">
        <v>33</v>
      </c>
      <c r="I6" s="7" t="s">
        <v>33</v>
      </c>
    </row>
    <row r="7" spans="1:9">
      <c r="A7" s="10" t="s">
        <v>45</v>
      </c>
      <c r="B7" s="87" t="s">
        <v>56</v>
      </c>
      <c r="C7" s="87" t="s">
        <v>56</v>
      </c>
      <c r="D7" s="11">
        <v>58.74</v>
      </c>
      <c r="E7" s="161">
        <v>38.18</v>
      </c>
      <c r="F7" s="128">
        <f t="shared" ref="F7:F17" si="0">(E7-D7)/D7</f>
        <v>-0.35001702417432756</v>
      </c>
      <c r="G7" s="11">
        <v>29.37</v>
      </c>
      <c r="H7" s="11">
        <v>29.37</v>
      </c>
      <c r="I7" s="128">
        <f t="shared" ref="I7:I17" si="1">(H7-G7)/G7</f>
        <v>0</v>
      </c>
    </row>
    <row r="8" spans="1:9">
      <c r="A8" s="10" t="s">
        <v>46</v>
      </c>
      <c r="B8" s="71" t="s">
        <v>57</v>
      </c>
      <c r="C8" s="71" t="s">
        <v>57</v>
      </c>
      <c r="D8" s="11">
        <v>76.7</v>
      </c>
      <c r="E8" s="161">
        <v>49.86</v>
      </c>
      <c r="F8" s="128">
        <f t="shared" si="0"/>
        <v>-0.34993481095176016</v>
      </c>
      <c r="G8" s="11">
        <v>38.35</v>
      </c>
      <c r="H8" s="11">
        <v>38.35</v>
      </c>
      <c r="I8" s="128">
        <f t="shared" si="1"/>
        <v>0</v>
      </c>
    </row>
    <row r="9" spans="1:9">
      <c r="A9" s="10" t="s">
        <v>47</v>
      </c>
      <c r="B9" s="71" t="s">
        <v>310</v>
      </c>
      <c r="C9" s="71" t="s">
        <v>310</v>
      </c>
      <c r="D9" s="11">
        <v>84.7</v>
      </c>
      <c r="E9" s="161">
        <v>55.06</v>
      </c>
      <c r="F9" s="128">
        <f t="shared" si="0"/>
        <v>-0.3499409681227863</v>
      </c>
      <c r="G9" s="11">
        <v>42.35</v>
      </c>
      <c r="H9" s="11">
        <v>42.35</v>
      </c>
      <c r="I9" s="128">
        <f t="shared" si="1"/>
        <v>0</v>
      </c>
    </row>
    <row r="10" spans="1:9">
      <c r="A10" s="10" t="s">
        <v>48</v>
      </c>
      <c r="B10" s="87" t="s">
        <v>58</v>
      </c>
      <c r="C10" s="87" t="s">
        <v>58</v>
      </c>
      <c r="D10" s="11">
        <v>199.58</v>
      </c>
      <c r="E10" s="161">
        <v>129.72999999999999</v>
      </c>
      <c r="F10" s="128">
        <f t="shared" si="0"/>
        <v>-0.34998496843371091</v>
      </c>
      <c r="G10" s="11">
        <v>99.79</v>
      </c>
      <c r="H10" s="11">
        <v>99.79</v>
      </c>
      <c r="I10" s="128">
        <f t="shared" si="1"/>
        <v>0</v>
      </c>
    </row>
    <row r="11" spans="1:9">
      <c r="A11" s="10" t="s">
        <v>49</v>
      </c>
      <c r="B11" s="87" t="s">
        <v>59</v>
      </c>
      <c r="C11" s="87" t="s">
        <v>59</v>
      </c>
      <c r="D11" s="11">
        <v>218</v>
      </c>
      <c r="E11" s="161">
        <v>141.69999999999999</v>
      </c>
      <c r="F11" s="128">
        <f t="shared" si="0"/>
        <v>-0.35000000000000003</v>
      </c>
      <c r="G11" s="11">
        <v>109.16</v>
      </c>
      <c r="H11" s="11">
        <v>109.16</v>
      </c>
      <c r="I11" s="128">
        <f t="shared" si="1"/>
        <v>0</v>
      </c>
    </row>
    <row r="12" spans="1:9">
      <c r="A12" s="10" t="s">
        <v>50</v>
      </c>
      <c r="B12" s="87" t="s">
        <v>60</v>
      </c>
      <c r="C12" s="87" t="s">
        <v>60</v>
      </c>
      <c r="D12" s="11">
        <v>231</v>
      </c>
      <c r="E12" s="161">
        <v>150.15</v>
      </c>
      <c r="F12" s="128">
        <f t="shared" si="0"/>
        <v>-0.35</v>
      </c>
      <c r="G12" s="11">
        <v>115.66</v>
      </c>
      <c r="H12" s="11">
        <v>115.66</v>
      </c>
      <c r="I12" s="128">
        <f t="shared" si="1"/>
        <v>0</v>
      </c>
    </row>
    <row r="13" spans="1:9">
      <c r="A13" s="10" t="s">
        <v>51</v>
      </c>
      <c r="B13" s="87" t="s">
        <v>61</v>
      </c>
      <c r="C13" s="87" t="s">
        <v>61</v>
      </c>
      <c r="D13" s="11">
        <v>310</v>
      </c>
      <c r="E13" s="161">
        <v>201.5</v>
      </c>
      <c r="F13" s="128">
        <f t="shared" si="0"/>
        <v>-0.35</v>
      </c>
      <c r="G13" s="11">
        <v>155.16</v>
      </c>
      <c r="H13" s="11">
        <v>155.16</v>
      </c>
      <c r="I13" s="128">
        <f t="shared" si="1"/>
        <v>0</v>
      </c>
    </row>
    <row r="14" spans="1:9">
      <c r="A14" s="10" t="s">
        <v>52</v>
      </c>
      <c r="B14" s="87" t="s">
        <v>62</v>
      </c>
      <c r="C14" s="87" t="s">
        <v>62</v>
      </c>
      <c r="D14" s="11">
        <v>412</v>
      </c>
      <c r="E14" s="161">
        <v>267.8</v>
      </c>
      <c r="F14" s="128">
        <f t="shared" si="0"/>
        <v>-0.35</v>
      </c>
      <c r="G14" s="11">
        <v>206.08</v>
      </c>
      <c r="H14" s="11">
        <v>206.08</v>
      </c>
      <c r="I14" s="128">
        <f t="shared" si="1"/>
        <v>0</v>
      </c>
    </row>
    <row r="15" spans="1:9">
      <c r="A15" s="10" t="s">
        <v>53</v>
      </c>
      <c r="B15" s="87" t="s">
        <v>63</v>
      </c>
      <c r="C15" s="87" t="s">
        <v>63</v>
      </c>
      <c r="D15" s="11">
        <v>738</v>
      </c>
      <c r="E15" s="161">
        <v>479.7</v>
      </c>
      <c r="F15" s="128">
        <f t="shared" si="0"/>
        <v>-0.35000000000000003</v>
      </c>
      <c r="G15" s="11">
        <v>369.23</v>
      </c>
      <c r="H15" s="11">
        <v>369.23</v>
      </c>
      <c r="I15" s="128">
        <f t="shared" si="1"/>
        <v>0</v>
      </c>
    </row>
    <row r="16" spans="1:9">
      <c r="A16" s="10" t="s">
        <v>54</v>
      </c>
      <c r="B16" s="87" t="s">
        <v>64</v>
      </c>
      <c r="C16" s="87" t="s">
        <v>64</v>
      </c>
      <c r="D16" s="11">
        <v>1063</v>
      </c>
      <c r="E16" s="161">
        <v>690.95</v>
      </c>
      <c r="F16" s="128">
        <f t="shared" si="0"/>
        <v>-0.35</v>
      </c>
      <c r="G16" s="11">
        <v>531.73</v>
      </c>
      <c r="H16" s="11">
        <v>531.73</v>
      </c>
      <c r="I16" s="128">
        <f t="shared" si="1"/>
        <v>0</v>
      </c>
    </row>
    <row r="17" spans="1:9">
      <c r="A17" s="10" t="s">
        <v>55</v>
      </c>
      <c r="B17" s="87" t="s">
        <v>65</v>
      </c>
      <c r="C17" s="87" t="s">
        <v>65</v>
      </c>
      <c r="D17" s="11">
        <v>1713</v>
      </c>
      <c r="E17" s="161">
        <v>1113.45</v>
      </c>
      <c r="F17" s="128">
        <f t="shared" si="0"/>
        <v>-0.35</v>
      </c>
      <c r="G17" s="11">
        <v>856.73</v>
      </c>
      <c r="H17" s="11">
        <v>856.73</v>
      </c>
      <c r="I17" s="128">
        <f t="shared" si="1"/>
        <v>0</v>
      </c>
    </row>
    <row r="19" spans="1:9">
      <c r="A19" s="1" t="s">
        <v>44</v>
      </c>
    </row>
    <row r="21" spans="1:9" ht="14.4">
      <c r="A21" s="75" t="s">
        <v>136</v>
      </c>
      <c r="D21" s="145" t="s">
        <v>571</v>
      </c>
      <c r="E21" s="145" t="s">
        <v>570</v>
      </c>
      <c r="F21" s="132" t="s">
        <v>566</v>
      </c>
      <c r="G21" s="145" t="s">
        <v>571</v>
      </c>
      <c r="H21" s="145" t="s">
        <v>570</v>
      </c>
      <c r="I21" s="132" t="s">
        <v>566</v>
      </c>
    </row>
    <row r="22" spans="1:9" ht="39.6">
      <c r="A22" s="5" t="s">
        <v>0</v>
      </c>
      <c r="B22" s="7" t="s">
        <v>301</v>
      </c>
      <c r="C22" s="7" t="s">
        <v>302</v>
      </c>
      <c r="D22" s="4" t="s">
        <v>200</v>
      </c>
      <c r="E22" s="4" t="s">
        <v>200</v>
      </c>
      <c r="F22" s="4" t="s">
        <v>200</v>
      </c>
      <c r="G22" s="4" t="s">
        <v>40</v>
      </c>
      <c r="H22" s="4" t="s">
        <v>40</v>
      </c>
      <c r="I22" s="4" t="s">
        <v>40</v>
      </c>
    </row>
    <row r="23" spans="1:9">
      <c r="A23" s="10" t="s">
        <v>45</v>
      </c>
      <c r="B23" s="87" t="s">
        <v>56</v>
      </c>
      <c r="C23" s="87" t="s">
        <v>56</v>
      </c>
      <c r="D23" s="41">
        <v>2</v>
      </c>
      <c r="E23" s="41">
        <v>2</v>
      </c>
      <c r="F23" s="128">
        <f t="shared" ref="F23:F33" si="2">(E23-D23)/D23</f>
        <v>0</v>
      </c>
      <c r="G23" s="41">
        <v>2</v>
      </c>
      <c r="H23" s="41">
        <v>2</v>
      </c>
      <c r="I23" s="128">
        <f t="shared" ref="I23:I33" si="3">(H23-G23)/G23</f>
        <v>0</v>
      </c>
    </row>
    <row r="24" spans="1:9">
      <c r="A24" s="10" t="s">
        <v>46</v>
      </c>
      <c r="B24" s="71" t="s">
        <v>57</v>
      </c>
      <c r="C24" s="71" t="s">
        <v>57</v>
      </c>
      <c r="D24" s="41">
        <v>2</v>
      </c>
      <c r="E24" s="41">
        <v>2</v>
      </c>
      <c r="F24" s="128">
        <f t="shared" si="2"/>
        <v>0</v>
      </c>
      <c r="G24" s="41">
        <v>2</v>
      </c>
      <c r="H24" s="41">
        <v>2</v>
      </c>
      <c r="I24" s="128">
        <f t="shared" si="3"/>
        <v>0</v>
      </c>
    </row>
    <row r="25" spans="1:9">
      <c r="A25" s="10" t="s">
        <v>47</v>
      </c>
      <c r="B25" s="71" t="s">
        <v>310</v>
      </c>
      <c r="C25" s="71" t="s">
        <v>310</v>
      </c>
      <c r="D25" s="41">
        <v>2</v>
      </c>
      <c r="E25" s="41">
        <v>2</v>
      </c>
      <c r="F25" s="128">
        <f t="shared" si="2"/>
        <v>0</v>
      </c>
      <c r="G25" s="41">
        <v>2</v>
      </c>
      <c r="H25" s="41">
        <v>2</v>
      </c>
      <c r="I25" s="128">
        <f t="shared" si="3"/>
        <v>0</v>
      </c>
    </row>
    <row r="26" spans="1:9">
      <c r="A26" s="10" t="s">
        <v>48</v>
      </c>
      <c r="B26" s="87" t="s">
        <v>58</v>
      </c>
      <c r="C26" s="87" t="s">
        <v>58</v>
      </c>
      <c r="D26" s="41">
        <v>2</v>
      </c>
      <c r="E26" s="41">
        <v>2</v>
      </c>
      <c r="F26" s="128">
        <f t="shared" si="2"/>
        <v>0</v>
      </c>
      <c r="G26" s="41">
        <v>2</v>
      </c>
      <c r="H26" s="41">
        <v>2</v>
      </c>
      <c r="I26" s="128">
        <f t="shared" si="3"/>
        <v>0</v>
      </c>
    </row>
    <row r="27" spans="1:9">
      <c r="A27" s="10" t="s">
        <v>49</v>
      </c>
      <c r="B27" s="87" t="s">
        <v>59</v>
      </c>
      <c r="C27" s="87" t="s">
        <v>59</v>
      </c>
      <c r="D27" s="41">
        <v>2</v>
      </c>
      <c r="E27" s="41">
        <v>2</v>
      </c>
      <c r="F27" s="128">
        <f t="shared" si="2"/>
        <v>0</v>
      </c>
      <c r="G27" s="41">
        <v>2</v>
      </c>
      <c r="H27" s="41">
        <v>2</v>
      </c>
      <c r="I27" s="128">
        <f t="shared" si="3"/>
        <v>0</v>
      </c>
    </row>
    <row r="28" spans="1:9">
      <c r="A28" s="10" t="s">
        <v>50</v>
      </c>
      <c r="B28" s="87" t="s">
        <v>60</v>
      </c>
      <c r="C28" s="87" t="s">
        <v>60</v>
      </c>
      <c r="D28" s="41">
        <v>2</v>
      </c>
      <c r="E28" s="41">
        <v>2</v>
      </c>
      <c r="F28" s="128">
        <f t="shared" si="2"/>
        <v>0</v>
      </c>
      <c r="G28" s="41">
        <v>2</v>
      </c>
      <c r="H28" s="41">
        <v>2</v>
      </c>
      <c r="I28" s="128">
        <f t="shared" si="3"/>
        <v>0</v>
      </c>
    </row>
    <row r="29" spans="1:9">
      <c r="A29" s="10" t="s">
        <v>51</v>
      </c>
      <c r="B29" s="87" t="s">
        <v>61</v>
      </c>
      <c r="C29" s="87" t="s">
        <v>61</v>
      </c>
      <c r="D29" s="41">
        <v>2</v>
      </c>
      <c r="E29" s="41">
        <v>2</v>
      </c>
      <c r="F29" s="128">
        <f t="shared" si="2"/>
        <v>0</v>
      </c>
      <c r="G29" s="41">
        <v>2</v>
      </c>
      <c r="H29" s="41">
        <v>2</v>
      </c>
      <c r="I29" s="128">
        <f t="shared" si="3"/>
        <v>0</v>
      </c>
    </row>
    <row r="30" spans="1:9">
      <c r="A30" s="10" t="s">
        <v>52</v>
      </c>
      <c r="B30" s="87" t="s">
        <v>62</v>
      </c>
      <c r="C30" s="87" t="s">
        <v>62</v>
      </c>
      <c r="D30" s="41">
        <v>2</v>
      </c>
      <c r="E30" s="41">
        <v>2</v>
      </c>
      <c r="F30" s="128">
        <f t="shared" si="2"/>
        <v>0</v>
      </c>
      <c r="G30" s="41">
        <v>2</v>
      </c>
      <c r="H30" s="41">
        <v>2</v>
      </c>
      <c r="I30" s="128">
        <f t="shared" si="3"/>
        <v>0</v>
      </c>
    </row>
    <row r="31" spans="1:9">
      <c r="A31" s="10" t="s">
        <v>53</v>
      </c>
      <c r="B31" s="87" t="s">
        <v>63</v>
      </c>
      <c r="C31" s="87" t="s">
        <v>63</v>
      </c>
      <c r="D31" s="41">
        <v>2</v>
      </c>
      <c r="E31" s="41">
        <v>2</v>
      </c>
      <c r="F31" s="128">
        <f t="shared" si="2"/>
        <v>0</v>
      </c>
      <c r="G31" s="41">
        <v>2</v>
      </c>
      <c r="H31" s="41">
        <v>2</v>
      </c>
      <c r="I31" s="128">
        <f t="shared" si="3"/>
        <v>0</v>
      </c>
    </row>
    <row r="32" spans="1:9">
      <c r="A32" s="10" t="s">
        <v>54</v>
      </c>
      <c r="B32" s="87" t="s">
        <v>64</v>
      </c>
      <c r="C32" s="87" t="s">
        <v>64</v>
      </c>
      <c r="D32" s="41">
        <v>2</v>
      </c>
      <c r="E32" s="41">
        <v>2</v>
      </c>
      <c r="F32" s="128">
        <f t="shared" si="2"/>
        <v>0</v>
      </c>
      <c r="G32" s="41">
        <v>2</v>
      </c>
      <c r="H32" s="41">
        <v>2</v>
      </c>
      <c r="I32" s="128">
        <f t="shared" si="3"/>
        <v>0</v>
      </c>
    </row>
    <row r="33" spans="1:9">
      <c r="A33" s="10" t="s">
        <v>55</v>
      </c>
      <c r="B33" s="87" t="s">
        <v>65</v>
      </c>
      <c r="C33" s="87" t="s">
        <v>65</v>
      </c>
      <c r="D33" s="41">
        <v>2</v>
      </c>
      <c r="E33" s="41">
        <v>2</v>
      </c>
      <c r="F33" s="128">
        <f t="shared" si="2"/>
        <v>0</v>
      </c>
      <c r="G33" s="41">
        <v>2</v>
      </c>
      <c r="H33" s="41">
        <v>2</v>
      </c>
      <c r="I33" s="128">
        <f t="shared" si="3"/>
        <v>0</v>
      </c>
    </row>
    <row r="34" spans="1:9">
      <c r="A34" s="75"/>
    </row>
    <row r="35" spans="1:9" ht="14.4">
      <c r="A35" s="75" t="s">
        <v>326</v>
      </c>
      <c r="D35" s="145" t="s">
        <v>571</v>
      </c>
      <c r="E35" s="145" t="s">
        <v>570</v>
      </c>
      <c r="F35" s="132" t="s">
        <v>566</v>
      </c>
      <c r="G35" s="145" t="s">
        <v>571</v>
      </c>
      <c r="H35" s="145" t="s">
        <v>570</v>
      </c>
      <c r="I35" s="132" t="s">
        <v>566</v>
      </c>
    </row>
    <row r="36" spans="1:9" ht="52.8">
      <c r="A36" s="5" t="s">
        <v>38</v>
      </c>
      <c r="B36" s="72"/>
      <c r="C36" s="72"/>
      <c r="D36" s="7" t="s">
        <v>32</v>
      </c>
      <c r="E36" s="7" t="s">
        <v>32</v>
      </c>
      <c r="F36" s="7" t="s">
        <v>32</v>
      </c>
      <c r="G36" s="7" t="s">
        <v>31</v>
      </c>
      <c r="H36" s="7" t="s">
        <v>31</v>
      </c>
      <c r="I36" s="7" t="s">
        <v>31</v>
      </c>
    </row>
    <row r="37" spans="1:9">
      <c r="A37" s="10" t="s">
        <v>38</v>
      </c>
      <c r="B37" s="72"/>
      <c r="C37" s="72"/>
      <c r="D37" s="77"/>
      <c r="E37" s="77"/>
      <c r="F37" s="77"/>
      <c r="G37" s="11">
        <v>1</v>
      </c>
      <c r="H37" s="11">
        <v>1</v>
      </c>
      <c r="I37" s="128">
        <f>(H37-G37)/G37</f>
        <v>0</v>
      </c>
    </row>
    <row r="38" spans="1:9">
      <c r="A38" s="38"/>
    </row>
    <row r="39" spans="1:9" ht="14.4">
      <c r="A39" s="1" t="s">
        <v>426</v>
      </c>
      <c r="D39" s="145" t="s">
        <v>571</v>
      </c>
      <c r="E39" s="145" t="s">
        <v>570</v>
      </c>
      <c r="F39" s="132" t="s">
        <v>566</v>
      </c>
      <c r="G39" s="145" t="s">
        <v>571</v>
      </c>
      <c r="H39" s="145" t="s">
        <v>570</v>
      </c>
      <c r="I39" s="132" t="s">
        <v>566</v>
      </c>
    </row>
    <row r="40" spans="1:9" ht="39.6">
      <c r="A40" s="5" t="s">
        <v>0</v>
      </c>
      <c r="B40" s="7" t="s">
        <v>301</v>
      </c>
      <c r="C40" s="7" t="s">
        <v>302</v>
      </c>
      <c r="D40" s="4" t="s">
        <v>200</v>
      </c>
      <c r="E40" s="4" t="s">
        <v>200</v>
      </c>
      <c r="F40" s="4" t="s">
        <v>200</v>
      </c>
      <c r="G40" s="7" t="s">
        <v>40</v>
      </c>
      <c r="H40" s="7" t="s">
        <v>40</v>
      </c>
      <c r="I40" s="7" t="s">
        <v>40</v>
      </c>
    </row>
    <row r="41" spans="1:9">
      <c r="A41" s="10" t="s">
        <v>45</v>
      </c>
      <c r="B41" s="87" t="s">
        <v>56</v>
      </c>
      <c r="C41" s="87" t="s">
        <v>56</v>
      </c>
      <c r="D41" s="88"/>
      <c r="E41" s="88"/>
      <c r="F41" s="88"/>
      <c r="G41" s="41">
        <v>1.1000000000000001</v>
      </c>
      <c r="H41" s="41">
        <v>1.1000000000000001</v>
      </c>
      <c r="I41" s="128">
        <f t="shared" ref="I41:I51" si="4">(H41-G41)/G41</f>
        <v>0</v>
      </c>
    </row>
    <row r="42" spans="1:9">
      <c r="A42" s="10" t="s">
        <v>46</v>
      </c>
      <c r="B42" s="71" t="s">
        <v>57</v>
      </c>
      <c r="C42" s="71" t="s">
        <v>57</v>
      </c>
      <c r="D42" s="88"/>
      <c r="E42" s="88"/>
      <c r="F42" s="88"/>
      <c r="G42" s="41">
        <v>1.1000000000000001</v>
      </c>
      <c r="H42" s="41">
        <v>1.1000000000000001</v>
      </c>
      <c r="I42" s="128">
        <f t="shared" si="4"/>
        <v>0</v>
      </c>
    </row>
    <row r="43" spans="1:9">
      <c r="A43" s="10" t="s">
        <v>47</v>
      </c>
      <c r="B43" s="71" t="s">
        <v>310</v>
      </c>
      <c r="C43" s="71" t="s">
        <v>310</v>
      </c>
      <c r="D43" s="88"/>
      <c r="E43" s="88"/>
      <c r="F43" s="88"/>
      <c r="G43" s="41">
        <v>1.1000000000000001</v>
      </c>
      <c r="H43" s="41">
        <v>1.1000000000000001</v>
      </c>
      <c r="I43" s="128">
        <f t="shared" si="4"/>
        <v>0</v>
      </c>
    </row>
    <row r="44" spans="1:9">
      <c r="A44" s="10" t="s">
        <v>48</v>
      </c>
      <c r="B44" s="87" t="s">
        <v>58</v>
      </c>
      <c r="C44" s="87" t="s">
        <v>58</v>
      </c>
      <c r="D44" s="88"/>
      <c r="E44" s="88"/>
      <c r="F44" s="88"/>
      <c r="G44" s="41">
        <v>1.1000000000000001</v>
      </c>
      <c r="H44" s="41">
        <v>1.1000000000000001</v>
      </c>
      <c r="I44" s="128">
        <f t="shared" si="4"/>
        <v>0</v>
      </c>
    </row>
    <row r="45" spans="1:9">
      <c r="A45" s="10" t="s">
        <v>49</v>
      </c>
      <c r="B45" s="87" t="s">
        <v>59</v>
      </c>
      <c r="C45" s="87" t="s">
        <v>59</v>
      </c>
      <c r="D45" s="88"/>
      <c r="E45" s="88"/>
      <c r="F45" s="88"/>
      <c r="G45" s="41">
        <v>1.1000000000000001</v>
      </c>
      <c r="H45" s="41">
        <v>1.1000000000000001</v>
      </c>
      <c r="I45" s="128">
        <f t="shared" si="4"/>
        <v>0</v>
      </c>
    </row>
    <row r="46" spans="1:9">
      <c r="A46" s="10" t="s">
        <v>50</v>
      </c>
      <c r="B46" s="87" t="s">
        <v>60</v>
      </c>
      <c r="C46" s="87" t="s">
        <v>60</v>
      </c>
      <c r="D46" s="88"/>
      <c r="E46" s="88"/>
      <c r="F46" s="88"/>
      <c r="G46" s="41">
        <v>1.1000000000000001</v>
      </c>
      <c r="H46" s="41">
        <v>1.1000000000000001</v>
      </c>
      <c r="I46" s="128">
        <f t="shared" si="4"/>
        <v>0</v>
      </c>
    </row>
    <row r="47" spans="1:9">
      <c r="A47" s="10" t="s">
        <v>51</v>
      </c>
      <c r="B47" s="87" t="s">
        <v>61</v>
      </c>
      <c r="C47" s="87" t="s">
        <v>61</v>
      </c>
      <c r="D47" s="88"/>
      <c r="E47" s="88"/>
      <c r="F47" s="88"/>
      <c r="G47" s="41">
        <v>1.1000000000000001</v>
      </c>
      <c r="H47" s="41">
        <v>1.1000000000000001</v>
      </c>
      <c r="I47" s="128">
        <f t="shared" si="4"/>
        <v>0</v>
      </c>
    </row>
    <row r="48" spans="1:9">
      <c r="A48" s="10" t="s">
        <v>52</v>
      </c>
      <c r="B48" s="87" t="s">
        <v>62</v>
      </c>
      <c r="C48" s="87" t="s">
        <v>62</v>
      </c>
      <c r="D48" s="88"/>
      <c r="E48" s="88"/>
      <c r="F48" s="88"/>
      <c r="G48" s="41">
        <v>1.1000000000000001</v>
      </c>
      <c r="H48" s="41">
        <v>1.1000000000000001</v>
      </c>
      <c r="I48" s="128">
        <f t="shared" si="4"/>
        <v>0</v>
      </c>
    </row>
    <row r="49" spans="1:9">
      <c r="A49" s="10" t="s">
        <v>53</v>
      </c>
      <c r="B49" s="87" t="s">
        <v>63</v>
      </c>
      <c r="C49" s="87" t="s">
        <v>63</v>
      </c>
      <c r="D49" s="88"/>
      <c r="E49" s="88"/>
      <c r="F49" s="88"/>
      <c r="G49" s="41">
        <v>1.1000000000000001</v>
      </c>
      <c r="H49" s="41">
        <v>1.1000000000000001</v>
      </c>
      <c r="I49" s="128">
        <f t="shared" si="4"/>
        <v>0</v>
      </c>
    </row>
    <row r="50" spans="1:9">
      <c r="A50" s="10" t="s">
        <v>54</v>
      </c>
      <c r="B50" s="87" t="s">
        <v>64</v>
      </c>
      <c r="C50" s="87" t="s">
        <v>64</v>
      </c>
      <c r="D50" s="88"/>
      <c r="E50" s="88"/>
      <c r="F50" s="88"/>
      <c r="G50" s="41">
        <v>1.1000000000000001</v>
      </c>
      <c r="H50" s="41">
        <v>1.1000000000000001</v>
      </c>
      <c r="I50" s="128">
        <f t="shared" si="4"/>
        <v>0</v>
      </c>
    </row>
    <row r="51" spans="1:9">
      <c r="A51" s="10" t="s">
        <v>55</v>
      </c>
      <c r="B51" s="87" t="s">
        <v>65</v>
      </c>
      <c r="C51" s="87" t="s">
        <v>65</v>
      </c>
      <c r="D51" s="88"/>
      <c r="E51" s="88"/>
      <c r="F51" s="88"/>
      <c r="G51" s="41">
        <v>1.1000000000000001</v>
      </c>
      <c r="H51" s="41">
        <v>1.1000000000000001</v>
      </c>
      <c r="I51" s="128">
        <f t="shared" si="4"/>
        <v>0</v>
      </c>
    </row>
    <row r="52" spans="1:9">
      <c r="A52" s="38"/>
      <c r="B52" s="80"/>
      <c r="C52" s="80"/>
      <c r="D52" s="80"/>
      <c r="E52" s="80"/>
      <c r="F52" s="80"/>
      <c r="G52" s="80"/>
      <c r="H52" s="80"/>
      <c r="I52" s="80"/>
    </row>
    <row r="53" spans="1:9" ht="14.4">
      <c r="A53" s="1" t="s">
        <v>198</v>
      </c>
      <c r="D53" s="145" t="s">
        <v>571</v>
      </c>
      <c r="E53" s="145" t="s">
        <v>570</v>
      </c>
      <c r="F53" s="132" t="s">
        <v>566</v>
      </c>
      <c r="G53" s="145" t="s">
        <v>571</v>
      </c>
      <c r="H53" s="145" t="s">
        <v>570</v>
      </c>
      <c r="I53" s="132" t="s">
        <v>566</v>
      </c>
    </row>
    <row r="54" spans="1:9" ht="39.6">
      <c r="A54" s="5" t="s">
        <v>0</v>
      </c>
      <c r="B54" s="7" t="s">
        <v>301</v>
      </c>
      <c r="C54" s="7" t="s">
        <v>302</v>
      </c>
      <c r="D54" s="4" t="s">
        <v>200</v>
      </c>
      <c r="E54" s="4" t="s">
        <v>200</v>
      </c>
      <c r="F54" s="4" t="s">
        <v>200</v>
      </c>
      <c r="G54" s="7" t="s">
        <v>40</v>
      </c>
      <c r="H54" s="7" t="s">
        <v>40</v>
      </c>
      <c r="I54" s="7" t="s">
        <v>40</v>
      </c>
    </row>
    <row r="55" spans="1:9">
      <c r="A55" s="10" t="s">
        <v>45</v>
      </c>
      <c r="B55" s="87" t="s">
        <v>56</v>
      </c>
      <c r="C55" s="87" t="s">
        <v>56</v>
      </c>
      <c r="D55" s="41">
        <v>2.0499999999999998</v>
      </c>
      <c r="E55" s="41">
        <v>2.0499999999999998</v>
      </c>
      <c r="F55" s="128">
        <f t="shared" ref="F55:F65" si="5">(E55-D55)/D55</f>
        <v>0</v>
      </c>
      <c r="G55" s="41">
        <v>2.0499999999999998</v>
      </c>
      <c r="H55" s="41">
        <v>2.0499999999999998</v>
      </c>
      <c r="I55" s="128">
        <f t="shared" ref="I55:I65" si="6">(H55-G55)/G55</f>
        <v>0</v>
      </c>
    </row>
    <row r="56" spans="1:9">
      <c r="A56" s="10" t="s">
        <v>46</v>
      </c>
      <c r="B56" s="71" t="s">
        <v>57</v>
      </c>
      <c r="C56" s="71" t="s">
        <v>57</v>
      </c>
      <c r="D56" s="41">
        <v>2.0499999999999998</v>
      </c>
      <c r="E56" s="41">
        <v>2.0499999999999998</v>
      </c>
      <c r="F56" s="128">
        <f t="shared" si="5"/>
        <v>0</v>
      </c>
      <c r="G56" s="41">
        <v>2.0499999999999998</v>
      </c>
      <c r="H56" s="41">
        <v>2.0499999999999998</v>
      </c>
      <c r="I56" s="128">
        <f t="shared" si="6"/>
        <v>0</v>
      </c>
    </row>
    <row r="57" spans="1:9">
      <c r="A57" s="10" t="s">
        <v>47</v>
      </c>
      <c r="B57" s="71" t="s">
        <v>310</v>
      </c>
      <c r="C57" s="71" t="s">
        <v>310</v>
      </c>
      <c r="D57" s="41">
        <v>2.0499999999999998</v>
      </c>
      <c r="E57" s="41">
        <v>2.0499999999999998</v>
      </c>
      <c r="F57" s="128">
        <f t="shared" si="5"/>
        <v>0</v>
      </c>
      <c r="G57" s="41">
        <v>2.0499999999999998</v>
      </c>
      <c r="H57" s="41">
        <v>2.0499999999999998</v>
      </c>
      <c r="I57" s="128">
        <f t="shared" si="6"/>
        <v>0</v>
      </c>
    </row>
    <row r="58" spans="1:9">
      <c r="A58" s="10" t="s">
        <v>48</v>
      </c>
      <c r="B58" s="87" t="s">
        <v>58</v>
      </c>
      <c r="C58" s="87" t="s">
        <v>58</v>
      </c>
      <c r="D58" s="41">
        <v>2.0499999999999998</v>
      </c>
      <c r="E58" s="41">
        <v>2.0499999999999998</v>
      </c>
      <c r="F58" s="128">
        <f t="shared" si="5"/>
        <v>0</v>
      </c>
      <c r="G58" s="41">
        <v>2.0499999999999998</v>
      </c>
      <c r="H58" s="41">
        <v>2.0499999999999998</v>
      </c>
      <c r="I58" s="128">
        <f t="shared" si="6"/>
        <v>0</v>
      </c>
    </row>
    <row r="59" spans="1:9">
      <c r="A59" s="10" t="s">
        <v>49</v>
      </c>
      <c r="B59" s="87" t="s">
        <v>59</v>
      </c>
      <c r="C59" s="87" t="s">
        <v>59</v>
      </c>
      <c r="D59" s="41">
        <v>2.0499999999999998</v>
      </c>
      <c r="E59" s="41">
        <v>2.0499999999999998</v>
      </c>
      <c r="F59" s="128">
        <f t="shared" si="5"/>
        <v>0</v>
      </c>
      <c r="G59" s="41">
        <v>2.0499999999999998</v>
      </c>
      <c r="H59" s="41">
        <v>2.0499999999999998</v>
      </c>
      <c r="I59" s="128">
        <f t="shared" si="6"/>
        <v>0</v>
      </c>
    </row>
    <row r="60" spans="1:9">
      <c r="A60" s="10" t="s">
        <v>50</v>
      </c>
      <c r="B60" s="87" t="s">
        <v>60</v>
      </c>
      <c r="C60" s="87" t="s">
        <v>60</v>
      </c>
      <c r="D60" s="41">
        <v>2.0499999999999998</v>
      </c>
      <c r="E60" s="41">
        <v>2.0499999999999998</v>
      </c>
      <c r="F60" s="128">
        <f t="shared" si="5"/>
        <v>0</v>
      </c>
      <c r="G60" s="41">
        <v>2.0499999999999998</v>
      </c>
      <c r="H60" s="41">
        <v>2.0499999999999998</v>
      </c>
      <c r="I60" s="128">
        <f t="shared" si="6"/>
        <v>0</v>
      </c>
    </row>
    <row r="61" spans="1:9">
      <c r="A61" s="10" t="s">
        <v>51</v>
      </c>
      <c r="B61" s="87" t="s">
        <v>61</v>
      </c>
      <c r="C61" s="87" t="s">
        <v>61</v>
      </c>
      <c r="D61" s="41">
        <v>2.0499999999999998</v>
      </c>
      <c r="E61" s="41">
        <v>2.0499999999999998</v>
      </c>
      <c r="F61" s="128">
        <f t="shared" si="5"/>
        <v>0</v>
      </c>
      <c r="G61" s="41">
        <v>2.0499999999999998</v>
      </c>
      <c r="H61" s="41">
        <v>2.0499999999999998</v>
      </c>
      <c r="I61" s="128">
        <f t="shared" si="6"/>
        <v>0</v>
      </c>
    </row>
    <row r="62" spans="1:9">
      <c r="A62" s="10" t="s">
        <v>52</v>
      </c>
      <c r="B62" s="87" t="s">
        <v>62</v>
      </c>
      <c r="C62" s="87" t="s">
        <v>62</v>
      </c>
      <c r="D62" s="41">
        <v>2.0499999999999998</v>
      </c>
      <c r="E62" s="41">
        <v>2.0499999999999998</v>
      </c>
      <c r="F62" s="128">
        <f t="shared" si="5"/>
        <v>0</v>
      </c>
      <c r="G62" s="41">
        <v>2.0499999999999998</v>
      </c>
      <c r="H62" s="41">
        <v>2.0499999999999998</v>
      </c>
      <c r="I62" s="128">
        <f t="shared" si="6"/>
        <v>0</v>
      </c>
    </row>
    <row r="63" spans="1:9">
      <c r="A63" s="10" t="s">
        <v>53</v>
      </c>
      <c r="B63" s="87" t="s">
        <v>63</v>
      </c>
      <c r="C63" s="87" t="s">
        <v>63</v>
      </c>
      <c r="D63" s="41">
        <v>2.0499999999999998</v>
      </c>
      <c r="E63" s="41">
        <v>2.0499999999999998</v>
      </c>
      <c r="F63" s="128">
        <f t="shared" si="5"/>
        <v>0</v>
      </c>
      <c r="G63" s="41">
        <v>2.0499999999999998</v>
      </c>
      <c r="H63" s="41">
        <v>2.0499999999999998</v>
      </c>
      <c r="I63" s="128">
        <f t="shared" si="6"/>
        <v>0</v>
      </c>
    </row>
    <row r="64" spans="1:9">
      <c r="A64" s="10" t="s">
        <v>54</v>
      </c>
      <c r="B64" s="87" t="s">
        <v>64</v>
      </c>
      <c r="C64" s="87" t="s">
        <v>64</v>
      </c>
      <c r="D64" s="41">
        <v>2.0499999999999998</v>
      </c>
      <c r="E64" s="41">
        <v>2.0499999999999998</v>
      </c>
      <c r="F64" s="128">
        <f t="shared" si="5"/>
        <v>0</v>
      </c>
      <c r="G64" s="41">
        <v>2.0499999999999998</v>
      </c>
      <c r="H64" s="41">
        <v>2.0499999999999998</v>
      </c>
      <c r="I64" s="128">
        <f t="shared" si="6"/>
        <v>0</v>
      </c>
    </row>
    <row r="65" spans="1:9">
      <c r="A65" s="10" t="s">
        <v>55</v>
      </c>
      <c r="B65" s="87" t="s">
        <v>65</v>
      </c>
      <c r="C65" s="87" t="s">
        <v>65</v>
      </c>
      <c r="D65" s="41">
        <v>2.0499999999999998</v>
      </c>
      <c r="E65" s="41">
        <v>2.0499999999999998</v>
      </c>
      <c r="F65" s="128">
        <f t="shared" si="5"/>
        <v>0</v>
      </c>
      <c r="G65" s="41">
        <v>2.0499999999999998</v>
      </c>
      <c r="H65" s="41">
        <v>2.0499999999999998</v>
      </c>
      <c r="I65" s="128">
        <f t="shared" si="6"/>
        <v>0</v>
      </c>
    </row>
  </sheetData>
  <sheetProtection algorithmName="SHA-512" hashValue="wTH2KkdQHXr7zjjXH53wpCwVIP/KN1LE5goAtaZDNei+rsYvO1TsVFk2wB1GcbOcdtfSnDynuCQutTj4z89j8A==" saltValue="qxajiI6e/omDN33iZNvx+Q==" spinCount="100000" sheet="1" objects="1"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22"/>
  <sheetViews>
    <sheetView showGridLines="0" workbookViewId="0">
      <selection activeCell="G6" sqref="G6"/>
    </sheetView>
  </sheetViews>
  <sheetFormatPr defaultColWidth="9.109375" defaultRowHeight="13.2"/>
  <cols>
    <col min="1" max="1" width="43.109375" style="2" bestFit="1" customWidth="1"/>
    <col min="2" max="2" width="12.44140625" style="69" bestFit="1" customWidth="1"/>
    <col min="3" max="3" width="11.44140625" style="69" customWidth="1"/>
    <col min="4" max="9" width="18.109375" style="2" customWidth="1"/>
    <col min="10" max="16384" width="9.109375" style="2"/>
  </cols>
  <sheetData>
    <row r="1" spans="1:9">
      <c r="A1" s="34" t="s">
        <v>97</v>
      </c>
      <c r="B1" s="34"/>
      <c r="C1" s="34"/>
      <c r="D1" s="34"/>
      <c r="G1" s="34"/>
    </row>
    <row r="2" spans="1:9">
      <c r="A2" s="1"/>
    </row>
    <row r="3" spans="1:9">
      <c r="A3" s="1" t="s">
        <v>119</v>
      </c>
    </row>
    <row r="4" spans="1:9" ht="14.4">
      <c r="A4" s="1"/>
      <c r="D4"/>
      <c r="E4"/>
      <c r="F4"/>
      <c r="G4"/>
      <c r="H4"/>
      <c r="I4"/>
    </row>
    <row r="5" spans="1:9" ht="14.4">
      <c r="A5" s="1" t="s">
        <v>137</v>
      </c>
      <c r="D5" s="145" t="s">
        <v>571</v>
      </c>
      <c r="E5" s="145" t="s">
        <v>570</v>
      </c>
      <c r="F5" s="132" t="s">
        <v>566</v>
      </c>
      <c r="G5" s="145" t="s">
        <v>571</v>
      </c>
      <c r="H5" s="145" t="s">
        <v>570</v>
      </c>
      <c r="I5" s="132" t="s">
        <v>566</v>
      </c>
    </row>
    <row r="6" spans="1:9" ht="26.4">
      <c r="A6" s="5" t="s">
        <v>0</v>
      </c>
      <c r="B6" s="185" t="s">
        <v>405</v>
      </c>
      <c r="C6" s="186"/>
      <c r="D6" s="7" t="s">
        <v>30</v>
      </c>
      <c r="E6" s="7" t="s">
        <v>30</v>
      </c>
      <c r="F6" s="7" t="s">
        <v>30</v>
      </c>
      <c r="G6" s="7" t="s">
        <v>33</v>
      </c>
      <c r="H6" s="7" t="s">
        <v>33</v>
      </c>
      <c r="I6" s="7" t="s">
        <v>33</v>
      </c>
    </row>
    <row r="7" spans="1:9">
      <c r="A7" s="10" t="s">
        <v>99</v>
      </c>
      <c r="B7" s="183" t="s">
        <v>303</v>
      </c>
      <c r="C7" s="184"/>
      <c r="D7" s="86">
        <v>127.9</v>
      </c>
      <c r="E7" s="86">
        <v>127.9</v>
      </c>
      <c r="F7" s="128">
        <f>(E7-D7)/D7</f>
        <v>0</v>
      </c>
      <c r="G7" s="86">
        <v>63.95</v>
      </c>
      <c r="H7" s="86">
        <v>63.95</v>
      </c>
      <c r="I7" s="128">
        <f>(H7-G7)/G7</f>
        <v>0</v>
      </c>
    </row>
    <row r="8" spans="1:9">
      <c r="A8" s="10" t="s">
        <v>100</v>
      </c>
      <c r="B8" s="183" t="s">
        <v>304</v>
      </c>
      <c r="C8" s="184"/>
      <c r="D8" s="86">
        <v>127.9</v>
      </c>
      <c r="E8" s="86">
        <v>127.9</v>
      </c>
      <c r="F8" s="128">
        <f>(E8-D8)/D8</f>
        <v>0</v>
      </c>
      <c r="G8" s="86">
        <v>63.95</v>
      </c>
      <c r="H8" s="86">
        <v>63.95</v>
      </c>
      <c r="I8" s="128">
        <f>(H8-G8)/G8</f>
        <v>0</v>
      </c>
    </row>
    <row r="9" spans="1:9">
      <c r="A9" s="10" t="s">
        <v>101</v>
      </c>
      <c r="B9" s="183" t="s">
        <v>305</v>
      </c>
      <c r="C9" s="184"/>
      <c r="D9" s="86">
        <v>243.9</v>
      </c>
      <c r="E9" s="86">
        <v>243.9</v>
      </c>
      <c r="F9" s="128">
        <f>(E9-D9)/D9</f>
        <v>0</v>
      </c>
      <c r="G9" s="86">
        <v>121.95</v>
      </c>
      <c r="H9" s="86">
        <v>121.95</v>
      </c>
      <c r="I9" s="128">
        <f>(H9-G9)/G9</f>
        <v>0</v>
      </c>
    </row>
    <row r="11" spans="1:9">
      <c r="A11" s="1" t="s">
        <v>98</v>
      </c>
    </row>
    <row r="13" spans="1:9" ht="14.4">
      <c r="A13" s="75" t="s">
        <v>327</v>
      </c>
      <c r="B13" s="49"/>
      <c r="C13" s="49"/>
      <c r="D13" s="145" t="s">
        <v>571</v>
      </c>
      <c r="E13" s="145" t="s">
        <v>570</v>
      </c>
      <c r="F13" s="132" t="s">
        <v>566</v>
      </c>
      <c r="G13" s="145" t="s">
        <v>571</v>
      </c>
      <c r="H13" s="145" t="s">
        <v>570</v>
      </c>
      <c r="I13" s="132" t="s">
        <v>566</v>
      </c>
    </row>
    <row r="14" spans="1:9" ht="39.6">
      <c r="A14" s="5" t="s">
        <v>39</v>
      </c>
      <c r="B14" s="178"/>
      <c r="C14" s="179"/>
      <c r="D14" s="4" t="s">
        <v>32</v>
      </c>
      <c r="E14" s="4" t="s">
        <v>32</v>
      </c>
      <c r="F14" s="4" t="s">
        <v>32</v>
      </c>
      <c r="G14" s="4" t="s">
        <v>31</v>
      </c>
      <c r="H14" s="4" t="s">
        <v>31</v>
      </c>
      <c r="I14" s="4" t="s">
        <v>31</v>
      </c>
    </row>
    <row r="15" spans="1:9">
      <c r="A15" s="10" t="s">
        <v>213</v>
      </c>
      <c r="B15" s="178"/>
      <c r="C15" s="179"/>
      <c r="D15" s="77"/>
      <c r="E15" s="77"/>
      <c r="F15" s="77"/>
      <c r="G15" s="11">
        <v>1.22</v>
      </c>
      <c r="H15" s="11">
        <v>1.22</v>
      </c>
      <c r="I15" s="128">
        <f>(H15-G15)/G15</f>
        <v>0</v>
      </c>
    </row>
    <row r="16" spans="1:9">
      <c r="A16" s="38"/>
      <c r="B16" s="42"/>
      <c r="C16" s="42"/>
      <c r="D16" s="42"/>
      <c r="E16" s="42"/>
      <c r="F16" s="42"/>
      <c r="G16" s="76"/>
      <c r="H16" s="76"/>
      <c r="I16" s="76"/>
    </row>
    <row r="17" spans="1:9" ht="14.4">
      <c r="A17" s="1" t="s">
        <v>425</v>
      </c>
      <c r="D17" s="145" t="s">
        <v>571</v>
      </c>
      <c r="E17" s="145" t="s">
        <v>570</v>
      </c>
      <c r="F17" s="132" t="s">
        <v>566</v>
      </c>
      <c r="G17" s="145" t="s">
        <v>571</v>
      </c>
      <c r="H17" s="145" t="s">
        <v>570</v>
      </c>
      <c r="I17" s="132" t="s">
        <v>566</v>
      </c>
    </row>
    <row r="18" spans="1:9" ht="39.6">
      <c r="A18" s="5" t="s">
        <v>0</v>
      </c>
      <c r="B18" s="185" t="s">
        <v>405</v>
      </c>
      <c r="C18" s="186"/>
      <c r="D18" s="7" t="s">
        <v>200</v>
      </c>
      <c r="E18" s="7" t="s">
        <v>200</v>
      </c>
      <c r="F18" s="7" t="s">
        <v>200</v>
      </c>
      <c r="G18" s="7" t="s">
        <v>40</v>
      </c>
      <c r="H18" s="7" t="s">
        <v>40</v>
      </c>
      <c r="I18" s="7" t="s">
        <v>40</v>
      </c>
    </row>
    <row r="19" spans="1:9">
      <c r="A19" s="10" t="s">
        <v>99</v>
      </c>
      <c r="B19" s="183" t="s">
        <v>303</v>
      </c>
      <c r="C19" s="184"/>
      <c r="D19" s="72"/>
      <c r="E19" s="72"/>
      <c r="F19" s="72"/>
      <c r="G19" s="41">
        <v>1.1000000000000001</v>
      </c>
      <c r="H19" s="41">
        <v>1.1000000000000001</v>
      </c>
      <c r="I19" s="128">
        <f>(H19-G19)/G19</f>
        <v>0</v>
      </c>
    </row>
    <row r="20" spans="1:9">
      <c r="A20" s="10" t="s">
        <v>100</v>
      </c>
      <c r="B20" s="183" t="s">
        <v>304</v>
      </c>
      <c r="C20" s="184"/>
      <c r="D20" s="72"/>
      <c r="E20" s="72"/>
      <c r="F20" s="72"/>
      <c r="G20" s="41">
        <v>1.1000000000000001</v>
      </c>
      <c r="H20" s="41">
        <v>1.1000000000000001</v>
      </c>
      <c r="I20" s="128">
        <f>(H20-G20)/G20</f>
        <v>0</v>
      </c>
    </row>
    <row r="21" spans="1:9">
      <c r="A21" s="10" t="s">
        <v>101</v>
      </c>
      <c r="B21" s="183" t="s">
        <v>305</v>
      </c>
      <c r="C21" s="184"/>
      <c r="D21" s="72"/>
      <c r="E21" s="72"/>
      <c r="F21" s="72"/>
      <c r="G21" s="41">
        <v>1.1000000000000001</v>
      </c>
      <c r="H21" s="41">
        <v>1.1000000000000001</v>
      </c>
      <c r="I21" s="128">
        <f>(H21-G21)/G21</f>
        <v>0</v>
      </c>
    </row>
    <row r="22" spans="1:9">
      <c r="A22" s="38"/>
      <c r="B22" s="80"/>
      <c r="C22" s="80"/>
      <c r="D22" s="80"/>
      <c r="E22" s="80"/>
      <c r="F22" s="80"/>
      <c r="G22" s="80"/>
      <c r="H22" s="80"/>
      <c r="I22" s="80"/>
    </row>
  </sheetData>
  <sheetProtection algorithmName="SHA-512" hashValue="XbvM7c4lYizKlly3k9bemd9B1N7GTqRpsUT1UoffSnHWf4qVBpMrB7AJHxwphesZ7WisvgVAOZPEb9LhNkBqWw==" saltValue="/7Q0bAQ1l+lJrYkvacXRrQ==" spinCount="100000" sheet="1" objects="1" selectLockedCells="1" selectUnlockedCells="1"/>
  <mergeCells count="10">
    <mergeCell ref="B19:C19"/>
    <mergeCell ref="B20:C20"/>
    <mergeCell ref="B21:C21"/>
    <mergeCell ref="B6:C6"/>
    <mergeCell ref="B18:C18"/>
    <mergeCell ref="B14:C14"/>
    <mergeCell ref="B15:C15"/>
    <mergeCell ref="B7:C7"/>
    <mergeCell ref="B8:C8"/>
    <mergeCell ref="B9:C9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P12"/>
  <sheetViews>
    <sheetView showGridLines="0" topLeftCell="D1" zoomScale="85" zoomScaleNormal="85" workbookViewId="0">
      <selection activeCell="G6" sqref="G6"/>
    </sheetView>
  </sheetViews>
  <sheetFormatPr defaultColWidth="9.109375" defaultRowHeight="13.2"/>
  <cols>
    <col min="1" max="1" width="10.109375" style="2" customWidth="1"/>
    <col min="2" max="2" width="16.44140625" style="49" bestFit="1" customWidth="1"/>
    <col min="3" max="3" width="10.5546875" style="49" bestFit="1" customWidth="1"/>
    <col min="4" max="6" width="13.44140625" style="2" customWidth="1"/>
    <col min="7" max="7" width="15.109375" style="2" customWidth="1"/>
    <col min="8" max="10" width="14.5546875" style="2" customWidth="1"/>
    <col min="11" max="11" width="2" style="2" customWidth="1"/>
    <col min="12" max="13" width="18" style="2" customWidth="1"/>
    <col min="14" max="15" width="15.88671875" style="2" customWidth="1"/>
    <col min="16" max="16" width="12.44140625" style="2" customWidth="1"/>
    <col min="17" max="16384" width="9.109375" style="2"/>
  </cols>
  <sheetData>
    <row r="1" spans="1:16">
      <c r="A1" s="175" t="s">
        <v>387</v>
      </c>
      <c r="B1" s="175"/>
      <c r="C1" s="175"/>
      <c r="D1" s="175"/>
      <c r="E1" s="175"/>
      <c r="F1" s="3"/>
    </row>
    <row r="2" spans="1:16">
      <c r="A2" s="1"/>
    </row>
    <row r="3" spans="1:16">
      <c r="A3" s="1" t="s">
        <v>388</v>
      </c>
    </row>
    <row r="5" spans="1:16" ht="14.4">
      <c r="A5" s="1" t="s">
        <v>389</v>
      </c>
      <c r="H5" s="145" t="s">
        <v>571</v>
      </c>
      <c r="I5" s="145" t="s">
        <v>570</v>
      </c>
      <c r="J5" s="132" t="s">
        <v>566</v>
      </c>
      <c r="K5"/>
      <c r="L5"/>
      <c r="M5"/>
    </row>
    <row r="6" spans="1:16" ht="79.2">
      <c r="A6" s="4" t="s">
        <v>0</v>
      </c>
      <c r="B6" s="4" t="s">
        <v>66</v>
      </c>
      <c r="C6" s="4" t="s">
        <v>77</v>
      </c>
      <c r="D6" s="4" t="s">
        <v>92</v>
      </c>
      <c r="E6" s="4" t="s">
        <v>93</v>
      </c>
      <c r="F6" s="4" t="s">
        <v>94</v>
      </c>
      <c r="G6" s="4" t="s">
        <v>32</v>
      </c>
      <c r="H6" s="4" t="s">
        <v>297</v>
      </c>
      <c r="I6" s="4" t="s">
        <v>297</v>
      </c>
      <c r="J6" s="4" t="s">
        <v>297</v>
      </c>
      <c r="L6" s="187" t="s">
        <v>298</v>
      </c>
      <c r="M6" s="187"/>
    </row>
    <row r="7" spans="1:16" ht="26.4">
      <c r="A7" s="10" t="s">
        <v>67</v>
      </c>
      <c r="B7" s="81" t="s">
        <v>68</v>
      </c>
      <c r="C7" s="81" t="s">
        <v>88</v>
      </c>
      <c r="D7" s="17" t="s">
        <v>78</v>
      </c>
      <c r="E7" s="17" t="s">
        <v>79</v>
      </c>
      <c r="F7" s="17" t="s">
        <v>80</v>
      </c>
      <c r="G7" s="77"/>
      <c r="H7" s="11">
        <v>6.84</v>
      </c>
      <c r="I7" s="161">
        <v>6.84</v>
      </c>
      <c r="J7" s="128">
        <f>(I7-H7)/H7</f>
        <v>0</v>
      </c>
      <c r="L7" s="4" t="s">
        <v>95</v>
      </c>
      <c r="M7" s="4" t="s">
        <v>96</v>
      </c>
      <c r="N7" s="145" t="s">
        <v>572</v>
      </c>
      <c r="O7" s="145" t="s">
        <v>573</v>
      </c>
      <c r="P7" s="132" t="s">
        <v>556</v>
      </c>
    </row>
    <row r="8" spans="1:16">
      <c r="A8" s="10" t="s">
        <v>69</v>
      </c>
      <c r="B8" s="81" t="s">
        <v>70</v>
      </c>
      <c r="C8" s="81" t="s">
        <v>89</v>
      </c>
      <c r="D8" s="17" t="s">
        <v>81</v>
      </c>
      <c r="E8" s="17" t="s">
        <v>79</v>
      </c>
      <c r="F8" s="17" t="s">
        <v>82</v>
      </c>
      <c r="G8" s="77"/>
      <c r="H8" s="11">
        <v>6.5</v>
      </c>
      <c r="I8" s="161">
        <v>6.49</v>
      </c>
      <c r="J8" s="128">
        <f t="shared" ref="J8:J11" si="0">(I8-H8)/H8</f>
        <v>-1.5384615384615057E-3</v>
      </c>
      <c r="L8" s="82">
        <v>10</v>
      </c>
      <c r="M8" s="83">
        <v>100</v>
      </c>
      <c r="N8" s="84">
        <v>0.01</v>
      </c>
      <c r="O8" s="84">
        <v>0.01</v>
      </c>
      <c r="P8" s="128">
        <f t="shared" ref="P8:P10" si="1">(O8-N8)/N8</f>
        <v>0</v>
      </c>
    </row>
    <row r="9" spans="1:16">
      <c r="A9" s="10" t="s">
        <v>71</v>
      </c>
      <c r="B9" s="81" t="s">
        <v>72</v>
      </c>
      <c r="C9" s="81" t="s">
        <v>90</v>
      </c>
      <c r="D9" s="17" t="s">
        <v>83</v>
      </c>
      <c r="E9" s="17" t="s">
        <v>84</v>
      </c>
      <c r="F9" s="17" t="s">
        <v>85</v>
      </c>
      <c r="G9" s="77"/>
      <c r="H9" s="11">
        <v>6.23</v>
      </c>
      <c r="I9" s="161">
        <v>6.19</v>
      </c>
      <c r="J9" s="128">
        <f t="shared" si="0"/>
        <v>-6.4205457463884482E-3</v>
      </c>
      <c r="L9" s="82">
        <v>100</v>
      </c>
      <c r="M9" s="83">
        <v>1000</v>
      </c>
      <c r="N9" s="84">
        <v>0.05</v>
      </c>
      <c r="O9" s="84">
        <v>0.05</v>
      </c>
      <c r="P9" s="128">
        <f t="shared" si="1"/>
        <v>0</v>
      </c>
    </row>
    <row r="10" spans="1:16">
      <c r="A10" s="10" t="s">
        <v>73</v>
      </c>
      <c r="B10" s="81" t="s">
        <v>74</v>
      </c>
      <c r="C10" s="81" t="s">
        <v>91</v>
      </c>
      <c r="D10" s="17" t="s">
        <v>86</v>
      </c>
      <c r="E10" s="17" t="s">
        <v>87</v>
      </c>
      <c r="F10" s="17" t="s">
        <v>82</v>
      </c>
      <c r="G10" s="77"/>
      <c r="H10" s="11">
        <v>6.05</v>
      </c>
      <c r="I10" s="161">
        <v>6.03</v>
      </c>
      <c r="J10" s="128">
        <f t="shared" si="0"/>
        <v>-3.3057851239668718E-3</v>
      </c>
      <c r="L10" s="82">
        <v>1000</v>
      </c>
      <c r="M10" s="77"/>
      <c r="N10" s="84">
        <v>0.52</v>
      </c>
      <c r="O10" s="162">
        <v>0.54</v>
      </c>
      <c r="P10" s="128">
        <f t="shared" si="1"/>
        <v>3.8461538461538491E-2</v>
      </c>
    </row>
    <row r="11" spans="1:16">
      <c r="A11" s="10" t="s">
        <v>75</v>
      </c>
      <c r="B11" s="81" t="s">
        <v>76</v>
      </c>
      <c r="C11" s="81" t="s">
        <v>76</v>
      </c>
      <c r="D11" s="17" t="s">
        <v>82</v>
      </c>
      <c r="E11" s="17" t="s">
        <v>84</v>
      </c>
      <c r="F11" s="17" t="s">
        <v>82</v>
      </c>
      <c r="G11" s="77"/>
      <c r="H11" s="11">
        <v>5.68</v>
      </c>
      <c r="I11" s="161">
        <v>5.67</v>
      </c>
      <c r="J11" s="128">
        <f t="shared" si="0"/>
        <v>-1.7605633802816527E-3</v>
      </c>
    </row>
    <row r="12" spans="1:16">
      <c r="N12" s="85"/>
    </row>
  </sheetData>
  <sheetProtection algorithmName="SHA-512" hashValue="uAbd0kAqKgMtkJoV5Us1vFVUlk6hZRX9PMhJ4f37D/fIb8Zk3PEyuf0q2DdwhG8IQlaxamv+K7nomMGKPUIt3w==" saltValue="D2pBOYYGlpN6LYGQ+SDlFw==" spinCount="100000" sheet="1" objects="1" selectLockedCells="1" selectUnlockedCells="1"/>
  <mergeCells count="2">
    <mergeCell ref="A1:E1"/>
    <mergeCell ref="L6:M6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23"/>
  <sheetViews>
    <sheetView showGridLines="0" topLeftCell="A10" workbookViewId="0">
      <selection activeCell="G6" sqref="G6"/>
    </sheetView>
  </sheetViews>
  <sheetFormatPr defaultColWidth="9.109375" defaultRowHeight="13.2"/>
  <cols>
    <col min="1" max="1" width="54" style="2" customWidth="1"/>
    <col min="2" max="3" width="9.109375" style="2"/>
    <col min="4" max="9" width="16.88671875" style="2" customWidth="1"/>
    <col min="10" max="16384" width="9.109375" style="2"/>
  </cols>
  <sheetData>
    <row r="1" spans="1:9">
      <c r="A1" s="34" t="s">
        <v>308</v>
      </c>
      <c r="B1" s="34"/>
      <c r="C1" s="34"/>
      <c r="D1" s="34"/>
      <c r="G1" s="34"/>
    </row>
    <row r="2" spans="1:9">
      <c r="A2" s="3"/>
      <c r="B2" s="3"/>
      <c r="C2" s="3"/>
    </row>
    <row r="3" spans="1:9" ht="26.4">
      <c r="A3" s="63" t="s">
        <v>423</v>
      </c>
      <c r="B3" s="49"/>
      <c r="C3" s="49"/>
      <c r="D3" s="145" t="s">
        <v>571</v>
      </c>
      <c r="E3" s="145" t="s">
        <v>570</v>
      </c>
      <c r="F3" s="132" t="s">
        <v>566</v>
      </c>
      <c r="G3" s="145" t="s">
        <v>571</v>
      </c>
      <c r="H3" s="145" t="s">
        <v>570</v>
      </c>
      <c r="I3" s="132" t="s">
        <v>566</v>
      </c>
    </row>
    <row r="4" spans="1:9" ht="26.4">
      <c r="A4" s="5" t="s">
        <v>36</v>
      </c>
      <c r="B4" s="188" t="s">
        <v>295</v>
      </c>
      <c r="C4" s="189"/>
      <c r="D4" s="4" t="s">
        <v>328</v>
      </c>
      <c r="E4" s="4" t="s">
        <v>328</v>
      </c>
      <c r="F4" s="4" t="s">
        <v>328</v>
      </c>
      <c r="G4" s="4" t="s">
        <v>329</v>
      </c>
      <c r="H4" s="4" t="s">
        <v>329</v>
      </c>
      <c r="I4" s="4" t="s">
        <v>329</v>
      </c>
    </row>
    <row r="5" spans="1:9">
      <c r="A5" s="10" t="s">
        <v>34</v>
      </c>
      <c r="B5" s="183" t="s">
        <v>41</v>
      </c>
      <c r="C5" s="184"/>
      <c r="D5" s="77"/>
      <c r="E5" s="77"/>
      <c r="F5" s="77"/>
      <c r="G5" s="11">
        <v>42.75</v>
      </c>
      <c r="H5" s="11">
        <v>42.75</v>
      </c>
      <c r="I5" s="128">
        <f>(H5-G5)/G5</f>
        <v>0</v>
      </c>
    </row>
    <row r="6" spans="1:9">
      <c r="A6" s="10" t="s">
        <v>35</v>
      </c>
      <c r="B6" s="183" t="s">
        <v>37</v>
      </c>
      <c r="C6" s="184"/>
      <c r="D6" s="77"/>
      <c r="E6" s="77"/>
      <c r="F6" s="77"/>
      <c r="G6" s="11">
        <v>12.04</v>
      </c>
      <c r="H6" s="11">
        <v>12.04</v>
      </c>
      <c r="I6" s="128">
        <f>(H6-G6)/G6</f>
        <v>0</v>
      </c>
    </row>
    <row r="8" spans="1:9" ht="26.4">
      <c r="A8" s="63" t="s">
        <v>454</v>
      </c>
      <c r="B8" s="49"/>
      <c r="C8" s="49"/>
      <c r="D8" s="145" t="s">
        <v>571</v>
      </c>
      <c r="E8" s="145" t="s">
        <v>570</v>
      </c>
      <c r="F8" s="132" t="s">
        <v>566</v>
      </c>
      <c r="G8" s="145" t="s">
        <v>571</v>
      </c>
      <c r="H8" s="145" t="s">
        <v>570</v>
      </c>
      <c r="I8" s="132" t="s">
        <v>566</v>
      </c>
    </row>
    <row r="9" spans="1:9" ht="39.6">
      <c r="A9" s="5" t="s">
        <v>36</v>
      </c>
      <c r="B9" s="188" t="s">
        <v>295</v>
      </c>
      <c r="C9" s="189"/>
      <c r="D9" s="7" t="s">
        <v>200</v>
      </c>
      <c r="E9" s="7" t="s">
        <v>200</v>
      </c>
      <c r="F9" s="7" t="s">
        <v>200</v>
      </c>
      <c r="G9" s="4" t="s">
        <v>40</v>
      </c>
      <c r="H9" s="4" t="s">
        <v>40</v>
      </c>
      <c r="I9" s="4" t="s">
        <v>40</v>
      </c>
    </row>
    <row r="10" spans="1:9">
      <c r="A10" s="10" t="s">
        <v>34</v>
      </c>
      <c r="B10" s="183" t="s">
        <v>41</v>
      </c>
      <c r="C10" s="184"/>
      <c r="D10" s="77"/>
      <c r="E10" s="77"/>
      <c r="F10" s="77"/>
      <c r="G10" s="41">
        <v>1.1000000000000001</v>
      </c>
      <c r="H10" s="41">
        <v>1.1000000000000001</v>
      </c>
      <c r="I10" s="128">
        <f>(H10-G10)/G10</f>
        <v>0</v>
      </c>
    </row>
    <row r="11" spans="1:9">
      <c r="A11" s="10" t="s">
        <v>35</v>
      </c>
      <c r="B11" s="183" t="s">
        <v>37</v>
      </c>
      <c r="C11" s="184"/>
      <c r="D11" s="77"/>
      <c r="E11" s="77"/>
      <c r="F11" s="77"/>
      <c r="G11" s="41">
        <v>1.1000000000000001</v>
      </c>
      <c r="H11" s="41">
        <v>1.1000000000000001</v>
      </c>
      <c r="I11" s="128">
        <f>(H11-G11)/G11</f>
        <v>0</v>
      </c>
    </row>
    <row r="13" spans="1:9">
      <c r="A13" s="34" t="s">
        <v>309</v>
      </c>
      <c r="B13" s="34"/>
      <c r="C13" s="34"/>
      <c r="D13" s="34"/>
      <c r="G13" s="34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 ht="26.4">
      <c r="A15" s="63" t="s">
        <v>424</v>
      </c>
      <c r="B15" s="49"/>
      <c r="C15" s="49"/>
      <c r="D15" s="145" t="s">
        <v>571</v>
      </c>
      <c r="E15" s="145" t="s">
        <v>570</v>
      </c>
      <c r="F15" s="132" t="s">
        <v>566</v>
      </c>
      <c r="G15" s="145" t="s">
        <v>571</v>
      </c>
      <c r="H15" s="145" t="s">
        <v>570</v>
      </c>
      <c r="I15" s="132" t="s">
        <v>566</v>
      </c>
    </row>
    <row r="16" spans="1:9" ht="26.4">
      <c r="A16" s="5" t="s">
        <v>36</v>
      </c>
      <c r="B16" s="188" t="s">
        <v>295</v>
      </c>
      <c r="C16" s="189"/>
      <c r="D16" s="4" t="s">
        <v>328</v>
      </c>
      <c r="E16" s="4" t="s">
        <v>328</v>
      </c>
      <c r="F16" s="4" t="s">
        <v>328</v>
      </c>
      <c r="G16" s="4" t="s">
        <v>329</v>
      </c>
      <c r="H16" s="4" t="s">
        <v>329</v>
      </c>
      <c r="I16" s="4" t="s">
        <v>329</v>
      </c>
    </row>
    <row r="17" spans="1:9">
      <c r="A17" s="10" t="s">
        <v>34</v>
      </c>
      <c r="B17" s="183" t="s">
        <v>41</v>
      </c>
      <c r="C17" s="184"/>
      <c r="D17" s="77"/>
      <c r="E17" s="77"/>
      <c r="F17" s="77"/>
      <c r="G17" s="11">
        <v>42.75</v>
      </c>
      <c r="H17" s="11">
        <v>42.75</v>
      </c>
      <c r="I17" s="128">
        <f>(H17-G17)/G17</f>
        <v>0</v>
      </c>
    </row>
    <row r="18" spans="1:9">
      <c r="A18" s="10" t="s">
        <v>35</v>
      </c>
      <c r="B18" s="183" t="s">
        <v>37</v>
      </c>
      <c r="C18" s="184"/>
      <c r="D18" s="77"/>
      <c r="E18" s="77"/>
      <c r="F18" s="77"/>
      <c r="G18" s="11">
        <v>12.04</v>
      </c>
      <c r="H18" s="11">
        <v>12.04</v>
      </c>
      <c r="I18" s="128">
        <f>(H18-G18)/G18</f>
        <v>0</v>
      </c>
    </row>
    <row r="20" spans="1:9" ht="26.4">
      <c r="A20" s="63" t="s">
        <v>455</v>
      </c>
      <c r="B20" s="49"/>
      <c r="C20" s="49"/>
      <c r="D20" s="145" t="s">
        <v>571</v>
      </c>
      <c r="E20" s="145" t="s">
        <v>570</v>
      </c>
      <c r="F20" s="132" t="s">
        <v>566</v>
      </c>
      <c r="G20" s="145" t="s">
        <v>571</v>
      </c>
      <c r="H20" s="145" t="s">
        <v>570</v>
      </c>
      <c r="I20" s="132" t="s">
        <v>566</v>
      </c>
    </row>
    <row r="21" spans="1:9" ht="39.6">
      <c r="A21" s="5" t="s">
        <v>36</v>
      </c>
      <c r="B21" s="188" t="s">
        <v>295</v>
      </c>
      <c r="C21" s="189"/>
      <c r="D21" s="7" t="s">
        <v>200</v>
      </c>
      <c r="E21" s="7" t="s">
        <v>200</v>
      </c>
      <c r="F21" s="7" t="s">
        <v>200</v>
      </c>
      <c r="G21" s="4" t="s">
        <v>40</v>
      </c>
      <c r="H21" s="4" t="s">
        <v>40</v>
      </c>
      <c r="I21" s="4" t="s">
        <v>40</v>
      </c>
    </row>
    <row r="22" spans="1:9">
      <c r="A22" s="10" t="s">
        <v>34</v>
      </c>
      <c r="B22" s="183" t="s">
        <v>41</v>
      </c>
      <c r="C22" s="184"/>
      <c r="D22" s="77"/>
      <c r="E22" s="77"/>
      <c r="F22" s="77"/>
      <c r="G22" s="41">
        <v>1.1000000000000001</v>
      </c>
      <c r="H22" s="41">
        <v>1.1000000000000001</v>
      </c>
      <c r="I22" s="128">
        <f>(H22-G22)/G22</f>
        <v>0</v>
      </c>
    </row>
    <row r="23" spans="1:9">
      <c r="A23" s="10" t="s">
        <v>35</v>
      </c>
      <c r="B23" s="183" t="s">
        <v>37</v>
      </c>
      <c r="C23" s="184"/>
      <c r="D23" s="77"/>
      <c r="E23" s="77"/>
      <c r="F23" s="77"/>
      <c r="G23" s="41">
        <v>1.1000000000000001</v>
      </c>
      <c r="H23" s="41">
        <v>1.1000000000000001</v>
      </c>
      <c r="I23" s="128">
        <f>(H23-G23)/G23</f>
        <v>0</v>
      </c>
    </row>
  </sheetData>
  <sheetProtection algorithmName="SHA-512" hashValue="JoD1pe/f6Kaq95zrg71SuI+5eNtZvH4cU0E0lU7qiThmlCzayQPynTEzIAxnEpjWo8hnQqRFewfAWD89V/8OnQ==" saltValue="afhJFTRO7AC7n4+zYiyDLg==" spinCount="100000" sheet="1" objects="1" selectLockedCells="1" selectUnlockedCells="1"/>
  <mergeCells count="12">
    <mergeCell ref="B11:C11"/>
    <mergeCell ref="B21:C21"/>
    <mergeCell ref="B22:C22"/>
    <mergeCell ref="B23:C23"/>
    <mergeCell ref="B16:C16"/>
    <mergeCell ref="B17:C17"/>
    <mergeCell ref="B18:C18"/>
    <mergeCell ref="B4:C4"/>
    <mergeCell ref="B5:C5"/>
    <mergeCell ref="B6:C6"/>
    <mergeCell ref="B9:C9"/>
    <mergeCell ref="B10:C10"/>
  </mergeCells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3" tint="-0.499984740745262"/>
  </sheetPr>
  <dimension ref="A1:I55"/>
  <sheetViews>
    <sheetView showGridLines="0" zoomScaleNormal="100" workbookViewId="0">
      <selection activeCell="G37" sqref="G37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5546875" style="2" customWidth="1"/>
    <col min="5" max="5" width="10.5546875" style="25" customWidth="1"/>
    <col min="6" max="6" width="26.5546875" style="2" customWidth="1"/>
    <col min="7" max="8" width="22.44140625" style="2" bestFit="1" customWidth="1"/>
    <col min="9" max="16384" width="9.109375" style="2"/>
  </cols>
  <sheetData>
    <row r="1" spans="1:9">
      <c r="A1" s="20"/>
      <c r="B1" s="21"/>
      <c r="C1" s="21"/>
      <c r="D1" s="21"/>
      <c r="E1" s="22"/>
      <c r="F1" s="21"/>
      <c r="G1" s="21"/>
      <c r="H1" s="21"/>
      <c r="I1" s="23"/>
    </row>
    <row r="2" spans="1:9">
      <c r="A2" s="24"/>
      <c r="F2" s="26" t="s">
        <v>402</v>
      </c>
      <c r="G2" s="27">
        <f>G10+G34</f>
        <v>27766095.879999999</v>
      </c>
      <c r="H2" s="27">
        <f>H10+H34</f>
        <v>27016628.509999998</v>
      </c>
      <c r="I2" s="28"/>
    </row>
    <row r="3" spans="1:9">
      <c r="A3" s="24"/>
      <c r="F3" s="25"/>
      <c r="I3" s="28"/>
    </row>
    <row r="4" spans="1:9">
      <c r="A4" s="29"/>
      <c r="B4" s="30"/>
      <c r="C4" s="30"/>
      <c r="D4" s="30"/>
      <c r="E4" s="31"/>
      <c r="F4" s="31"/>
      <c r="G4" s="30"/>
      <c r="H4" s="30"/>
      <c r="I4" s="32"/>
    </row>
    <row r="5" spans="1:9">
      <c r="A5" s="20"/>
      <c r="B5" s="21"/>
      <c r="C5" s="21"/>
      <c r="D5" s="21"/>
      <c r="E5" s="22"/>
      <c r="F5" s="22"/>
      <c r="G5" s="21"/>
      <c r="H5" s="21"/>
      <c r="I5" s="23"/>
    </row>
    <row r="6" spans="1:9">
      <c r="A6" s="24"/>
      <c r="F6" s="25"/>
      <c r="I6" s="28"/>
    </row>
    <row r="7" spans="1:9">
      <c r="A7" s="24"/>
      <c r="F7" s="25"/>
      <c r="I7" s="28"/>
    </row>
    <row r="8" spans="1:9">
      <c r="A8" s="24"/>
      <c r="F8" s="25"/>
      <c r="I8" s="28"/>
    </row>
    <row r="9" spans="1:9">
      <c r="A9" s="24"/>
      <c r="F9" s="25"/>
      <c r="I9" s="28"/>
    </row>
    <row r="10" spans="1:9">
      <c r="A10" s="24"/>
      <c r="F10" s="26" t="s">
        <v>403</v>
      </c>
      <c r="G10" s="27">
        <f>ROUND(SUM(G11:G16),2)</f>
        <v>27309532.84</v>
      </c>
      <c r="H10" s="27">
        <f>ROUND(SUM(H11:H16),2)</f>
        <v>26560065.469999999</v>
      </c>
      <c r="I10" s="28"/>
    </row>
    <row r="11" spans="1:9">
      <c r="A11" s="24"/>
      <c r="F11" s="66" t="s">
        <v>494</v>
      </c>
      <c r="G11" s="67">
        <f>SUMPRODUCT(SPUN!F7:F12,'PESI SICP (2)'!$D$8:$D$13)+SUMPRODUCT(SPUN!F7:F12,'PESI SICP (2)'!$F$8:$F$13,SPUN!F18:F23)+SUMPRODUCT(SPUN!F7:F12,'PESI SICP (2)'!$U$8:$U$13,SPUN!F63:F68)</f>
        <v>2051055.1296000001</v>
      </c>
      <c r="H11" s="67">
        <f>SUMPRODUCT(SPUN!G7:G12,'PESI SICP (2)'!$D$8:$D$13)+SUMPRODUCT(SPUN!G7:G12,'PESI SICP (2)'!$F$8:$F$13,SPUN!G18:G23)+SUMPRODUCT(SPUN!G7:G12,'PESI SICP (2)'!$U$8:$U$13,SPUN!G63:G68)</f>
        <v>1538303.9388000001</v>
      </c>
      <c r="I11" s="28"/>
    </row>
    <row r="12" spans="1:9">
      <c r="A12" s="24"/>
      <c r="F12" s="66" t="s">
        <v>493</v>
      </c>
      <c r="G12" s="67">
        <f>SUMPRODUCT('PESI SICP (2)'!$E$8:$E$13,SPUN!I7:I12)+SUMPRODUCT('PESI SICP (2)'!$H$8:$H$13,SPUN!I27:I32)+SUMPRODUCT('PESI SICP (2)'!$L$8:$L$13,SPUN!I36:I41)+SUMPRODUCT('PESI SICP (2)'!$P$8:$P$13,SPUN!I45:I50)</f>
        <v>6361838.8800000008</v>
      </c>
      <c r="H12" s="67">
        <f>SUMPRODUCT('PESI SICP (2)'!$E$8:$E$13,SPUN!J7:J12)+SUMPRODUCT('PESI SICP (2)'!$H$8:$H$13,SPUN!J27:J32)+SUMPRODUCT('PESI SICP (2)'!$L$8:$L$13,SPUN!J36:J41)+SUMPRODUCT('PESI SICP (2)'!$P$8:$P$13,SPUN!J45:J50)</f>
        <v>6361838.8800000008</v>
      </c>
      <c r="I12" s="28"/>
    </row>
    <row r="13" spans="1:9">
      <c r="A13" s="24"/>
      <c r="F13" s="66" t="s">
        <v>495</v>
      </c>
      <c r="G13" s="67">
        <f>SUMPRODUCT(SPUN!I7:I12,'PESI SICP (2)'!$G$8:$G$13,SPUN!I18:I23)+SUMPRODUCT(SPUN!I7:I12,'PESI SICP (2)'!$T$8:$T$13,SPUN!I54:I59)+SUMPRODUCT(SPUN!I7:I12,'PESI SICP (2)'!$V$8:$V$13,SPUN!I63:I68)</f>
        <v>18881558.450400002</v>
      </c>
      <c r="H13" s="67">
        <f>SUMPRODUCT(SPUN!J7:J12,'PESI SICP (2)'!$G$8:$G$13,SPUN!J18:J23)+SUMPRODUCT(SPUN!J7:J12,'PESI SICP (2)'!$T$8:$T$13,SPUN!J54:J59)+SUMPRODUCT(SPUN!J7:J12,'PESI SICP (2)'!$V$8:$V$13,SPUN!J63:J68)</f>
        <v>18644918.378400005</v>
      </c>
      <c r="I13" s="28"/>
    </row>
    <row r="14" spans="1:9">
      <c r="A14" s="24"/>
      <c r="F14" s="66" t="s">
        <v>496</v>
      </c>
      <c r="G14" s="67">
        <f>SUMPRODUCT(SPUN!I27:I32,'PESI SICP (2)'!$I$8:$I$13,SPUN!I18:I23)+SUMPRODUCT(SPUN!I27:I32,'PESI SICP (2)'!$J$8:$J$13,SPUN!I54:I59)+SUMPRODUCT(SPUN!I27:I32,'PESI SICP (2)'!$K$8:$K$13,SPUN!I63:I68)</f>
        <v>4779.9744000000001</v>
      </c>
      <c r="H14" s="67">
        <f>SUMPRODUCT(SPUN!J27:J32,'PESI SICP (2)'!$I$8:$I$13,SPUN!J18:J23)+SUMPRODUCT(SPUN!J27:J32,'PESI SICP (2)'!$J$8:$J$13,SPUN!J54:J59)+SUMPRODUCT(SPUN!J27:J32,'PESI SICP (2)'!$K$8:$K$13,SPUN!J63:J68)</f>
        <v>4750.3343999999997</v>
      </c>
      <c r="I14" s="28"/>
    </row>
    <row r="15" spans="1:9">
      <c r="A15" s="24"/>
      <c r="F15" s="66" t="s">
        <v>497</v>
      </c>
      <c r="G15" s="67">
        <f>SUMPRODUCT(SPUN!I36:I41,'PESI SICP (2)'!$M$8:$M$13,SPUN!I18:I23)+SUMPRODUCT(SPUN!I36:I41,'PESI SICP (2)'!$N$8:$N$13,SPUN!I54:I59)+SUMPRODUCT(SPUN!I36:I41,'PESI SICP (2)'!$O$8:$O$13,SPUN!I63:I68)</f>
        <v>4522.9727999999996</v>
      </c>
      <c r="H15" s="67">
        <f>SUMPRODUCT(SPUN!J36:J41,'PESI SICP (2)'!$M$8:$M$13,SPUN!J18:J23)+SUMPRODUCT(SPUN!J36:J41,'PESI SICP (2)'!$N$8:$N$13,SPUN!J54:J59)+SUMPRODUCT(SPUN!J36:J41,'PESI SICP (2)'!$O$8:$O$13,SPUN!J63:J68)</f>
        <v>4496.2511999999997</v>
      </c>
      <c r="I15" s="28"/>
    </row>
    <row r="16" spans="1:9">
      <c r="A16" s="24"/>
      <c r="F16" s="66" t="s">
        <v>498</v>
      </c>
      <c r="G16" s="67">
        <f>SUMPRODUCT(SPUN!I45:I50,'PESI SICP (2)'!$Q$8:$Q$13,SPUN!I18:I23)+SUMPRODUCT(SPUN!I45:I50,'PESI SICP (2)'!$R$8:$R$13,SPUN!I54:I59)+SUMPRODUCT(SPUN!I45:I50,'PESI SICP (2)'!$S$8:$S$13,SPUN!I63:I68)</f>
        <v>5777.4288000000006</v>
      </c>
      <c r="H16" s="67">
        <f>SUMPRODUCT(SPUN!J45:J50,'PESI SICP (2)'!$Q$8:$Q$13,SPUN!J18:J23)+SUMPRODUCT(SPUN!J45:J50,'PESI SICP (2)'!$R$8:$R$13,SPUN!J54:J59)+SUMPRODUCT(SPUN!J45:J50,'PESI SICP (2)'!$S$8:$S$13,SPUN!J63:J68)</f>
        <v>5757.6840000000002</v>
      </c>
      <c r="I16" s="28"/>
    </row>
    <row r="17" spans="1:9">
      <c r="A17" s="24"/>
      <c r="F17" s="25"/>
      <c r="I17" s="28"/>
    </row>
    <row r="18" spans="1:9">
      <c r="A18" s="24"/>
      <c r="F18" s="25"/>
      <c r="I18" s="28"/>
    </row>
    <row r="19" spans="1:9">
      <c r="A19" s="24"/>
      <c r="F19" s="25"/>
      <c r="I19" s="28"/>
    </row>
    <row r="20" spans="1:9">
      <c r="A20" s="24"/>
      <c r="F20" s="25"/>
      <c r="I20" s="28"/>
    </row>
    <row r="21" spans="1:9">
      <c r="A21" s="24"/>
      <c r="F21" s="25"/>
      <c r="I21" s="28"/>
    </row>
    <row r="22" spans="1:9">
      <c r="A22" s="24"/>
      <c r="F22" s="25"/>
      <c r="I22" s="28"/>
    </row>
    <row r="23" spans="1:9">
      <c r="A23" s="24"/>
      <c r="F23" s="25"/>
      <c r="I23" s="28"/>
    </row>
    <row r="24" spans="1:9">
      <c r="A24" s="24"/>
      <c r="F24" s="25"/>
      <c r="I24" s="28"/>
    </row>
    <row r="25" spans="1:9">
      <c r="A25" s="24"/>
      <c r="F25" s="25"/>
      <c r="I25" s="28"/>
    </row>
    <row r="26" spans="1:9">
      <c r="A26" s="24"/>
      <c r="F26" s="25"/>
      <c r="I26" s="28"/>
    </row>
    <row r="27" spans="1:9">
      <c r="A27" s="24"/>
      <c r="F27" s="25"/>
      <c r="I27" s="28"/>
    </row>
    <row r="28" spans="1:9">
      <c r="A28" s="29"/>
      <c r="B28" s="30"/>
      <c r="C28" s="30"/>
      <c r="D28" s="30"/>
      <c r="E28" s="31"/>
      <c r="F28" s="31"/>
      <c r="G28" s="30"/>
      <c r="H28" s="30"/>
      <c r="I28" s="32"/>
    </row>
    <row r="29" spans="1:9">
      <c r="A29" s="20"/>
      <c r="B29" s="21"/>
      <c r="C29" s="21"/>
      <c r="D29" s="21"/>
      <c r="E29" s="22"/>
      <c r="F29" s="22"/>
      <c r="G29" s="21"/>
      <c r="H29" s="21"/>
      <c r="I29" s="23"/>
    </row>
    <row r="30" spans="1:9">
      <c r="A30" s="24"/>
      <c r="F30" s="25"/>
      <c r="I30" s="28"/>
    </row>
    <row r="31" spans="1:9">
      <c r="A31" s="24"/>
      <c r="F31" s="25"/>
      <c r="I31" s="28"/>
    </row>
    <row r="32" spans="1:9">
      <c r="A32" s="24"/>
      <c r="F32" s="25"/>
      <c r="I32" s="28"/>
    </row>
    <row r="33" spans="1:9">
      <c r="A33" s="24"/>
      <c r="I33" s="28"/>
    </row>
    <row r="34" spans="1:9">
      <c r="A34" s="24"/>
      <c r="F34" s="26" t="s">
        <v>404</v>
      </c>
      <c r="G34" s="27">
        <f>ROUND(SUM(G35:G36),2)</f>
        <v>456563.04</v>
      </c>
      <c r="H34" s="27">
        <f>ROUND(SUM(H35:H36),2)</f>
        <v>456563.04</v>
      </c>
      <c r="I34" s="28"/>
    </row>
    <row r="35" spans="1:9">
      <c r="A35" s="24"/>
      <c r="F35" s="66" t="s">
        <v>499</v>
      </c>
      <c r="G35" s="67">
        <f>SUMPRODUCT('PESI SICP (2)'!$D$21:$D$36,SCEN!E7:E22)</f>
        <v>32619.019999999997</v>
      </c>
      <c r="H35" s="67">
        <f>SUMPRODUCT('PESI SICP (2)'!$D$21:$D$36,SCEN!F7:F22)</f>
        <v>32619.019999999997</v>
      </c>
      <c r="I35" s="28"/>
    </row>
    <row r="36" spans="1:9">
      <c r="A36" s="24"/>
      <c r="F36" s="66" t="s">
        <v>500</v>
      </c>
      <c r="G36" s="67">
        <f>SUMPRODUCT(SCEN!H7:H22,'PESI SICP (2)'!$E$21:$E$36)+SUMPRODUCT(SCEN!H7:H22,'PESI SICP (2)'!$F$21:$F$36,SCEN!H28:H43)</f>
        <v>423944.01599999995</v>
      </c>
      <c r="H36" s="67">
        <f>SUMPRODUCT(SCEN!I7:I22,'PESI SICP (2)'!$E$21:$E$36)+SUMPRODUCT(SCEN!I7:I22,'PESI SICP (2)'!$F$21:$F$36,SCEN!I28:I43)</f>
        <v>423944.01599999995</v>
      </c>
      <c r="I36" s="28"/>
    </row>
    <row r="37" spans="1:9">
      <c r="A37" s="24"/>
      <c r="F37" s="25"/>
      <c r="I37" s="28"/>
    </row>
    <row r="38" spans="1:9">
      <c r="A38" s="24"/>
      <c r="F38" s="25"/>
      <c r="I38" s="28"/>
    </row>
    <row r="39" spans="1:9">
      <c r="A39" s="24"/>
      <c r="F39" s="25"/>
      <c r="I39" s="28"/>
    </row>
    <row r="40" spans="1:9">
      <c r="A40" s="24"/>
      <c r="F40" s="25"/>
      <c r="I40" s="28"/>
    </row>
    <row r="41" spans="1:9">
      <c r="A41" s="29"/>
      <c r="B41" s="30"/>
      <c r="C41" s="30"/>
      <c r="D41" s="30"/>
      <c r="E41" s="31"/>
      <c r="F41" s="31"/>
      <c r="G41" s="30"/>
      <c r="H41" s="30"/>
      <c r="I41" s="32"/>
    </row>
    <row r="42" spans="1:9">
      <c r="F42" s="25"/>
    </row>
    <row r="43" spans="1:9">
      <c r="F43" s="25"/>
    </row>
    <row r="44" spans="1:9">
      <c r="F44" s="25"/>
    </row>
    <row r="45" spans="1:9">
      <c r="F45" s="25"/>
    </row>
    <row r="46" spans="1:9">
      <c r="F46" s="25"/>
    </row>
    <row r="47" spans="1:9">
      <c r="F47" s="25"/>
    </row>
    <row r="48" spans="1:9">
      <c r="F48" s="25"/>
    </row>
    <row r="49" spans="6:6">
      <c r="F49" s="25"/>
    </row>
    <row r="50" spans="6:6">
      <c r="F50" s="25"/>
    </row>
    <row r="51" spans="6:6">
      <c r="F51" s="25"/>
    </row>
    <row r="52" spans="6:6">
      <c r="F52" s="25"/>
    </row>
    <row r="53" spans="6:6">
      <c r="F53" s="25"/>
    </row>
    <row r="54" spans="6:6">
      <c r="F54" s="25"/>
    </row>
    <row r="55" spans="6:6">
      <c r="F55" s="25"/>
    </row>
  </sheetData>
  <sheetProtection selectLockedCells="1" selectUnlockedCells="1"/>
  <pageMargins left="0.7" right="0.7" top="0.75" bottom="0.75" header="0.3" footer="0.3"/>
  <pageSetup paperSize="9" orientation="portrait" r:id="rId1"/>
  <headerFooter>
    <oddFooter>&amp;C&amp;1#&amp;"TIM Sans"&amp;8&amp;K4472C4TIM - Uso Interno - Tutti i diritti riservati.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459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2773680</xdr:colOff>
                <xdr:row>2</xdr:row>
                <xdr:rowOff>121920</xdr:rowOff>
              </to>
            </anchor>
          </objectPr>
        </oleObject>
      </mc:Choice>
      <mc:Fallback>
        <oleObject progId="Equation.3" shapeId="24595" r:id="rId4"/>
      </mc:Fallback>
    </mc:AlternateContent>
    <mc:AlternateContent xmlns:mc="http://schemas.openxmlformats.org/markup-compatibility/2006">
      <mc:Choice Requires="x14">
        <oleObject progId="Equation.3" shapeId="24600" r:id="rId6">
          <objectPr defaultSize="0" autoPict="0" r:id="rId7">
            <anchor moveWithCells="1">
              <from>
                <xdr:col>0</xdr:col>
                <xdr:colOff>68580</xdr:colOff>
                <xdr:row>6</xdr:row>
                <xdr:rowOff>30480</xdr:rowOff>
              </from>
              <to>
                <xdr:col>4</xdr:col>
                <xdr:colOff>198120</xdr:colOff>
                <xdr:row>19</xdr:row>
                <xdr:rowOff>45720</xdr:rowOff>
              </to>
            </anchor>
          </objectPr>
        </oleObject>
      </mc:Choice>
      <mc:Fallback>
        <oleObject progId="Equation.3" shapeId="24600" r:id="rId6"/>
      </mc:Fallback>
    </mc:AlternateContent>
    <mc:AlternateContent xmlns:mc="http://schemas.openxmlformats.org/markup-compatibility/2006">
      <mc:Choice Requires="x14">
        <oleObject progId="Equation.3" shapeId="24601" r:id="rId8">
          <objectPr defaultSize="0" autoPict="0" r:id="rId9">
            <anchor moveWithCells="1">
              <from>
                <xdr:col>0</xdr:col>
                <xdr:colOff>68580</xdr:colOff>
                <xdr:row>30</xdr:row>
                <xdr:rowOff>30480</xdr:rowOff>
              </from>
              <to>
                <xdr:col>1</xdr:col>
                <xdr:colOff>3703320</xdr:colOff>
                <xdr:row>37</xdr:row>
                <xdr:rowOff>121920</xdr:rowOff>
              </to>
            </anchor>
          </objectPr>
        </oleObject>
      </mc:Choice>
      <mc:Fallback>
        <oleObject progId="Equation.3" shapeId="2460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11</vt:i4>
      </vt:variant>
    </vt:vector>
  </HeadingPairs>
  <TitlesOfParts>
    <vt:vector size="29" baseType="lpstr">
      <vt:lpstr>PTP</vt:lpstr>
      <vt:lpstr>TRrif</vt:lpstr>
      <vt:lpstr>PESI TR (2)</vt:lpstr>
      <vt:lpstr>STDE</vt:lpstr>
      <vt:lpstr>STDO</vt:lpstr>
      <vt:lpstr>STDS</vt:lpstr>
      <vt:lpstr>SBRI</vt:lpstr>
      <vt:lpstr>BACKUP</vt:lpstr>
      <vt:lpstr>SICPrif</vt:lpstr>
      <vt:lpstr>PESI SICP (2)</vt:lpstr>
      <vt:lpstr>SPUN</vt:lpstr>
      <vt:lpstr>SCEN</vt:lpstr>
      <vt:lpstr>SCOErif</vt:lpstr>
      <vt:lpstr>PESI SCOE (2)</vt:lpstr>
      <vt:lpstr>SCOE</vt:lpstr>
      <vt:lpstr>SSUPrif</vt:lpstr>
      <vt:lpstr>PESI SSUP (2)</vt:lpstr>
      <vt:lpstr>SSUP</vt:lpstr>
      <vt:lpstr>_OTC_canone</vt:lpstr>
      <vt:lpstr>'PESI SICP (2)'!_Ref108174150</vt:lpstr>
      <vt:lpstr>SCOE!_Ref315782714</vt:lpstr>
      <vt:lpstr>SPUN!_Ref327184626</vt:lpstr>
      <vt:lpstr>'PESI TR (2)'!_Ref366243292</vt:lpstr>
      <vt:lpstr>'PESI TR (2)'!_Ref366244100</vt:lpstr>
      <vt:lpstr>'PESI SICP (2)'!_Ref366248456</vt:lpstr>
      <vt:lpstr>'PESI SCOE (2)'!_Ref366249495</vt:lpstr>
      <vt:lpstr>'PESI SCOE (2)'!_Ref366491416</vt:lpstr>
      <vt:lpstr>'PESI SSUP (2)'!_Ref366493380</vt:lpstr>
      <vt:lpstr>'PESI SSUP (2)'!_Ref366494178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2014-02-14T08:16:19Z</dcterms:created>
  <dcterms:modified xsi:type="dcterms:W3CDTF">2024-03-13T10:22:36Z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986fb0-3baa-42d2-89d5-89f9b25e6ac9_Enabled">
    <vt:lpwstr>true</vt:lpwstr>
  </property>
  <property fmtid="{D5CDD505-2E9C-101B-9397-08002B2CF9AE}" pid="3" name="MSIP_Label_d6986fb0-3baa-42d2-89d5-89f9b25e6ac9_SetDate">
    <vt:lpwstr>2021-08-25T14:13:53Z</vt:lpwstr>
  </property>
  <property fmtid="{D5CDD505-2E9C-101B-9397-08002B2CF9AE}" pid="4" name="MSIP_Label_d6986fb0-3baa-42d2-89d5-89f9b25e6ac9_Method">
    <vt:lpwstr>Standard</vt:lpwstr>
  </property>
  <property fmtid="{D5CDD505-2E9C-101B-9397-08002B2CF9AE}" pid="5" name="MSIP_Label_d6986fb0-3baa-42d2-89d5-89f9b25e6ac9_Name">
    <vt:lpwstr>Uso Interno</vt:lpwstr>
  </property>
  <property fmtid="{D5CDD505-2E9C-101B-9397-08002B2CF9AE}" pid="6" name="MSIP_Label_d6986fb0-3baa-42d2-89d5-89f9b25e6ac9_SiteId">
    <vt:lpwstr>6815f468-021c-48f2-a6b2-d65c8e979dfb</vt:lpwstr>
  </property>
  <property fmtid="{D5CDD505-2E9C-101B-9397-08002B2CF9AE}" pid="7" name="MSIP_Label_d6986fb0-3baa-42d2-89d5-89f9b25e6ac9_ActionId">
    <vt:lpwstr>19b82b49-b94b-46d3-927e-1b9b07f03318</vt:lpwstr>
  </property>
  <property fmtid="{D5CDD505-2E9C-101B-9397-08002B2CF9AE}" pid="8" name="MSIP_Label_d6986fb0-3baa-42d2-89d5-89f9b25e6ac9_ContentBits">
    <vt:lpwstr>2</vt:lpwstr>
  </property>
</Properties>
</file>